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พัสดุ 2566\ก่อสร้างอาคารเรียน\เอกสารก่อสร้างเขตแผ่นดินไหว\"/>
    </mc:Choice>
  </mc:AlternateContent>
  <xr:revisionPtr revIDLastSave="0" documentId="13_ncr:1_{406876A7-1B20-4705-B69C-A232DBA49836}" xr6:coauthVersionLast="47" xr6:coauthVersionMax="47" xr10:uidLastSave="{00000000-0000-0000-0000-000000000000}"/>
  <bookViews>
    <workbookView xWindow="-120" yWindow="-120" windowWidth="29040" windowHeight="15720" tabRatio="854" firstSheet="3" activeTab="11" xr2:uid="{00000000-000D-0000-FFFF-FFFF00000000}"/>
  </bookViews>
  <sheets>
    <sheet name="ปก" sheetId="22" state="hidden" r:id="rId1"/>
    <sheet name="รายงานคณะกรรมการกำหนดราคากลาง" sheetId="44" state="hidden" r:id="rId2"/>
    <sheet name="ข้อมูลโครงการ " sheetId="24" state="hidden" r:id="rId3"/>
    <sheet name="ปร.6" sheetId="75" r:id="rId4"/>
    <sheet name="ปร.5 " sheetId="74" r:id="rId5"/>
    <sheet name="-" sheetId="96" state="hidden" r:id="rId6"/>
    <sheet name="Sheet2" sheetId="97" state="hidden" r:id="rId7"/>
    <sheet name="ปรับปรุง อาคารหอประชุม 10027" sheetId="98" state="hidden" r:id="rId8"/>
    <sheet name="ปร. 4 (ก)อาคารเรียน 324 ล.-55" sheetId="80" r:id="rId9"/>
    <sheet name="ปรับปรุงงานโสตฯ" sheetId="81" state="hidden" r:id="rId10"/>
    <sheet name="ปร.4(ข)" sheetId="99" r:id="rId11"/>
    <sheet name="(Factor F)" sheetId="100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b" localSheetId="8">'[1]ปร.2 '!#REF!</definedName>
    <definedName name="b" localSheetId="4">'[2]ปร.2 '!#REF!</definedName>
    <definedName name="b" localSheetId="3">'[2]ปร.2 '!#REF!</definedName>
    <definedName name="b" localSheetId="9">'[1]ปร.2 '!#REF!</definedName>
    <definedName name="b" localSheetId="1">'[3]ปร.2 '!#REF!</definedName>
    <definedName name="b">'[1]ปร.2 '!#REF!</definedName>
    <definedName name="BuiltIn_AutoFilter___1" localSheetId="8">#REF!</definedName>
    <definedName name="BuiltIn_AutoFilter___1" localSheetId="9">#REF!</definedName>
    <definedName name="BuiltIn_AutoFilter___1">#REF!</definedName>
    <definedName name="h" localSheetId="8">'[1]ปร.2 '!#REF!</definedName>
    <definedName name="h" localSheetId="4">'[2]ปร.2 '!#REF!</definedName>
    <definedName name="h" localSheetId="3">'[2]ปร.2 '!#REF!</definedName>
    <definedName name="h" localSheetId="9">'[1]ปร.2 '!#REF!</definedName>
    <definedName name="h" localSheetId="1">'[3]ปร.2 '!#REF!</definedName>
    <definedName name="h">'[1]ปร.2 '!#REF!</definedName>
    <definedName name="N" localSheetId="8">'[1]ปร.2 '!#REF!</definedName>
    <definedName name="N" localSheetId="4">'[2]ปร.2 '!#REF!</definedName>
    <definedName name="N" localSheetId="3">'[2]ปร.2 '!#REF!</definedName>
    <definedName name="N" localSheetId="9">'[1]ปร.2 '!#REF!</definedName>
    <definedName name="N" localSheetId="1">'[3]ปร.2 '!#REF!</definedName>
    <definedName name="N">'[1]ปร.2 '!#REF!</definedName>
    <definedName name="_xlnm.Print_Area" localSheetId="8">'ปร. 4 (ก)อาคารเรียน 324 ล.-55'!$A$1:$AZ$330</definedName>
    <definedName name="_xlnm.Print_Area" localSheetId="9">ปรับปรุงงานโสตฯ!$A$1:$AZ$25</definedName>
    <definedName name="_xlnm.Print_Area" localSheetId="1">รายงานคณะกรรมการกำหนดราคากลาง!$A$1:$P$47</definedName>
    <definedName name="_xlnm.Print_Titles" localSheetId="8">'ปร. 4 (ก)อาคารเรียน 324 ล.-55'!$1:$9</definedName>
    <definedName name="_xlnm.Print_Titles" localSheetId="9">ปรับปรุงงานโสตฯ!$1:$9</definedName>
    <definedName name="w" localSheetId="8">'[1]ปร.2 '!#REF!</definedName>
    <definedName name="w" localSheetId="4">'[2]ปร.2 '!#REF!</definedName>
    <definedName name="w" localSheetId="3">'[2]ปร.2 '!#REF!</definedName>
    <definedName name="w" localSheetId="9">'[1]ปร.2 '!#REF!</definedName>
    <definedName name="w" localSheetId="1">'[3]ปร.2 '!#REF!</definedName>
    <definedName name="w">'[1]ปร.2 '!#REF!</definedName>
  </definedNames>
  <calcPr calcId="181029"/>
</workbook>
</file>

<file path=xl/calcChain.xml><?xml version="1.0" encoding="utf-8"?>
<calcChain xmlns="http://schemas.openxmlformats.org/spreadsheetml/2006/main">
  <c r="Y11" i="74" l="1"/>
  <c r="H16" i="100"/>
  <c r="V30" i="100"/>
  <c r="L30" i="100" s="1"/>
  <c r="V29" i="100"/>
  <c r="L29" i="100" s="1"/>
  <c r="V28" i="100"/>
  <c r="L28" i="100" s="1"/>
  <c r="V27" i="100"/>
  <c r="L27" i="100" s="1"/>
  <c r="V26" i="100"/>
  <c r="L26" i="100" s="1"/>
  <c r="V25" i="100"/>
  <c r="L25" i="100" s="1"/>
  <c r="V24" i="100"/>
  <c r="L24" i="100" s="1"/>
  <c r="V23" i="100"/>
  <c r="L23" i="100" s="1"/>
  <c r="V22" i="100"/>
  <c r="L22" i="100" s="1"/>
  <c r="V21" i="100"/>
  <c r="L21" i="100" s="1"/>
  <c r="V20" i="100"/>
  <c r="L20" i="100"/>
  <c r="V19" i="100"/>
  <c r="L19" i="100" s="1"/>
  <c r="V18" i="100"/>
  <c r="L18" i="100" s="1"/>
  <c r="V17" i="100"/>
  <c r="L17" i="100" s="1"/>
  <c r="V16" i="100"/>
  <c r="L16" i="100"/>
  <c r="V15" i="100"/>
  <c r="L15" i="100" s="1"/>
  <c r="V14" i="100"/>
  <c r="L14" i="100" s="1"/>
  <c r="V13" i="100"/>
  <c r="L13" i="100" s="1"/>
  <c r="V12" i="100"/>
  <c r="L12" i="100" s="1"/>
  <c r="V11" i="100"/>
  <c r="L11" i="100" s="1"/>
  <c r="V10" i="100"/>
  <c r="L10" i="100" s="1"/>
  <c r="V9" i="100"/>
  <c r="L9" i="100" s="1"/>
  <c r="V8" i="100"/>
  <c r="L8" i="100" s="1"/>
  <c r="V7" i="100"/>
  <c r="P7" i="100"/>
  <c r="L7" i="100"/>
  <c r="V6" i="100"/>
  <c r="C4" i="100"/>
  <c r="K3" i="100"/>
  <c r="C3" i="100"/>
  <c r="C2" i="100"/>
  <c r="J6" i="80"/>
  <c r="K52" i="99"/>
  <c r="K53" i="99" s="1"/>
  <c r="K16" i="99" s="1"/>
  <c r="I52" i="99"/>
  <c r="I53" i="99" s="1"/>
  <c r="I16" i="99" s="1"/>
  <c r="K43" i="99"/>
  <c r="I43" i="99"/>
  <c r="K42" i="99"/>
  <c r="K44" i="99" s="1"/>
  <c r="I42" i="99"/>
  <c r="L17" i="99"/>
  <c r="K17" i="99"/>
  <c r="I17" i="99"/>
  <c r="L15" i="99"/>
  <c r="K15" i="99"/>
  <c r="I15" i="99"/>
  <c r="L14" i="99"/>
  <c r="K14" i="99"/>
  <c r="I14" i="99"/>
  <c r="L13" i="99"/>
  <c r="K13" i="99"/>
  <c r="I13" i="99"/>
  <c r="AR330" i="80"/>
  <c r="AF330" i="80"/>
  <c r="AR321" i="80"/>
  <c r="AF321" i="80"/>
  <c r="AR311" i="80"/>
  <c r="AF311" i="80"/>
  <c r="AF296" i="80"/>
  <c r="AF297" i="80" s="1"/>
  <c r="AF302" i="80" s="1"/>
  <c r="AN278" i="80"/>
  <c r="AN279" i="80" s="1"/>
  <c r="AN280" i="80" s="1"/>
  <c r="AF278" i="80"/>
  <c r="AF279" i="80" s="1"/>
  <c r="AF280" i="80" s="1"/>
  <c r="AN260" i="80"/>
  <c r="AN261" i="80" s="1"/>
  <c r="AF260" i="80"/>
  <c r="AF261" i="80" s="1"/>
  <c r="AN257" i="80"/>
  <c r="AN256" i="80"/>
  <c r="AF257" i="80"/>
  <c r="AF256" i="80"/>
  <c r="AF258" i="80" s="1"/>
  <c r="AN251" i="80"/>
  <c r="AN252" i="80"/>
  <c r="AN250" i="80"/>
  <c r="AF251" i="80"/>
  <c r="AF252" i="80"/>
  <c r="AF250" i="80"/>
  <c r="AN246" i="80"/>
  <c r="AN247" i="80"/>
  <c r="AN245" i="80"/>
  <c r="AF246" i="80"/>
  <c r="AF247" i="80"/>
  <c r="AF245" i="80"/>
  <c r="AN239" i="80"/>
  <c r="AN240" i="80"/>
  <c r="AN241" i="80"/>
  <c r="AN242" i="80"/>
  <c r="AN238" i="80"/>
  <c r="AF239" i="80"/>
  <c r="AF240" i="80"/>
  <c r="AF241" i="80"/>
  <c r="AF242" i="80"/>
  <c r="AF238" i="80"/>
  <c r="AR238" i="80" s="1"/>
  <c r="AF223" i="80"/>
  <c r="AF224" i="80" s="1"/>
  <c r="AN218" i="80"/>
  <c r="AN215" i="80"/>
  <c r="AN216" i="80"/>
  <c r="AN217" i="80"/>
  <c r="AN219" i="80"/>
  <c r="AN220" i="80"/>
  <c r="AN214" i="80"/>
  <c r="AF220" i="80"/>
  <c r="AF219" i="80"/>
  <c r="AF218" i="80"/>
  <c r="AF217" i="80"/>
  <c r="AF216" i="80"/>
  <c r="AF215" i="80"/>
  <c r="AF214" i="80"/>
  <c r="AF208" i="80"/>
  <c r="AR208" i="80" s="1"/>
  <c r="AF209" i="80"/>
  <c r="AR209" i="80" s="1"/>
  <c r="AF210" i="80"/>
  <c r="AR210" i="80" s="1"/>
  <c r="AF211" i="80"/>
  <c r="AR211" i="80" s="1"/>
  <c r="AF207" i="80"/>
  <c r="AR207" i="80" s="1"/>
  <c r="AF201" i="80"/>
  <c r="AR201" i="80" s="1"/>
  <c r="AF202" i="80"/>
  <c r="AR202" i="80" s="1"/>
  <c r="AF203" i="80"/>
  <c r="AR203" i="80" s="1"/>
  <c r="AF204" i="80"/>
  <c r="AR204" i="80" s="1"/>
  <c r="AF200" i="80"/>
  <c r="AR200" i="80" s="1"/>
  <c r="AF194" i="80"/>
  <c r="AR194" i="80" s="1"/>
  <c r="AF195" i="80"/>
  <c r="AR195" i="80" s="1"/>
  <c r="AF193" i="80"/>
  <c r="AN190" i="80"/>
  <c r="AN189" i="80"/>
  <c r="AF190" i="80"/>
  <c r="AF189" i="80"/>
  <c r="AN185" i="80"/>
  <c r="AN186" i="80"/>
  <c r="AN184" i="80"/>
  <c r="AN178" i="80"/>
  <c r="AN179" i="80"/>
  <c r="AN180" i="80"/>
  <c r="AN177" i="80"/>
  <c r="AN170" i="80"/>
  <c r="AN171" i="80"/>
  <c r="AN172" i="80"/>
  <c r="AN169" i="80"/>
  <c r="AF179" i="80"/>
  <c r="AF180" i="80"/>
  <c r="AF181" i="80"/>
  <c r="AR181" i="80" s="1"/>
  <c r="AF182" i="80"/>
  <c r="AR182" i="80" s="1"/>
  <c r="AF183" i="80"/>
  <c r="AR183" i="80" s="1"/>
  <c r="AF184" i="80"/>
  <c r="AF185" i="80"/>
  <c r="AF186" i="80"/>
  <c r="AF170" i="80"/>
  <c r="AF171" i="80"/>
  <c r="AF172" i="80"/>
  <c r="AF173" i="80"/>
  <c r="AR173" i="80" s="1"/>
  <c r="AF174" i="80"/>
  <c r="AR174" i="80" s="1"/>
  <c r="AF175" i="80"/>
  <c r="AR175" i="80" s="1"/>
  <c r="AF176" i="80"/>
  <c r="AR176" i="80" s="1"/>
  <c r="AF177" i="80"/>
  <c r="AF178" i="80"/>
  <c r="AR178" i="80" s="1"/>
  <c r="AF169" i="80"/>
  <c r="AN163" i="80"/>
  <c r="AN164" i="80"/>
  <c r="AN162" i="80"/>
  <c r="AF163" i="80"/>
  <c r="AF164" i="80"/>
  <c r="AF165" i="80"/>
  <c r="AR165" i="80" s="1"/>
  <c r="AF166" i="80"/>
  <c r="AR166" i="80" s="1"/>
  <c r="AF162" i="80"/>
  <c r="AN158" i="80"/>
  <c r="AF158" i="80"/>
  <c r="AF157" i="80"/>
  <c r="AR157" i="80" s="1"/>
  <c r="AF156" i="80"/>
  <c r="AR156" i="80" s="1"/>
  <c r="AF155" i="80"/>
  <c r="AR155" i="80" s="1"/>
  <c r="AF154" i="80"/>
  <c r="AR154" i="80" s="1"/>
  <c r="AF153" i="80"/>
  <c r="AR153" i="80" s="1"/>
  <c r="AF152" i="80"/>
  <c r="AR152" i="80" s="1"/>
  <c r="AF151" i="80"/>
  <c r="AR151" i="80" s="1"/>
  <c r="AN135" i="80"/>
  <c r="AN134" i="80"/>
  <c r="AN131" i="80"/>
  <c r="AN132" i="80" s="1"/>
  <c r="AF135" i="80"/>
  <c r="AF134" i="80"/>
  <c r="AF131" i="80"/>
  <c r="AF132" i="80" s="1"/>
  <c r="AF139" i="80"/>
  <c r="AR139" i="80" s="1"/>
  <c r="AF140" i="80"/>
  <c r="AR140" i="80" s="1"/>
  <c r="AF141" i="80"/>
  <c r="AR141" i="80" s="1"/>
  <c r="AF142" i="80"/>
  <c r="AR142" i="80" s="1"/>
  <c r="AF143" i="80"/>
  <c r="AR143" i="80" s="1"/>
  <c r="AF144" i="80"/>
  <c r="AR144" i="80" s="1"/>
  <c r="AF145" i="80"/>
  <c r="AR145" i="80" s="1"/>
  <c r="AF146" i="80"/>
  <c r="AR146" i="80" s="1"/>
  <c r="AF147" i="80"/>
  <c r="AR147" i="80" s="1"/>
  <c r="AF148" i="80"/>
  <c r="AR148" i="80" s="1"/>
  <c r="AF149" i="80"/>
  <c r="AR149" i="80" s="1"/>
  <c r="AF150" i="80"/>
  <c r="AR150" i="80" s="1"/>
  <c r="AF138" i="80"/>
  <c r="AR138" i="80" s="1"/>
  <c r="AN128" i="80"/>
  <c r="AN125" i="80"/>
  <c r="AN126" i="80"/>
  <c r="AN127" i="80"/>
  <c r="AN124" i="80"/>
  <c r="AN120" i="80"/>
  <c r="AN121" i="80"/>
  <c r="AN119" i="80"/>
  <c r="AN113" i="80"/>
  <c r="AN114" i="80"/>
  <c r="AN115" i="80"/>
  <c r="AN116" i="80"/>
  <c r="AN112" i="80"/>
  <c r="AN111" i="80"/>
  <c r="AF128" i="80"/>
  <c r="AF120" i="80"/>
  <c r="AF121" i="80"/>
  <c r="AF122" i="80"/>
  <c r="AR122" i="80" s="1"/>
  <c r="AF123" i="80"/>
  <c r="AR123" i="80" s="1"/>
  <c r="AF124" i="80"/>
  <c r="AF125" i="80"/>
  <c r="AF126" i="80"/>
  <c r="AF127" i="80"/>
  <c r="AF119" i="80"/>
  <c r="AF112" i="80"/>
  <c r="AF113" i="80"/>
  <c r="AF114" i="80"/>
  <c r="AF115" i="80"/>
  <c r="AF116" i="80"/>
  <c r="AF111" i="80"/>
  <c r="AF104" i="80"/>
  <c r="AF105" i="80"/>
  <c r="AF106" i="80"/>
  <c r="AF107" i="80"/>
  <c r="AF108" i="80"/>
  <c r="AN104" i="80"/>
  <c r="AN105" i="80"/>
  <c r="AN106" i="80"/>
  <c r="AN107" i="80"/>
  <c r="AN108" i="80"/>
  <c r="AN103" i="80"/>
  <c r="AF103" i="80"/>
  <c r="AN98" i="80"/>
  <c r="AN99" i="80"/>
  <c r="AN100" i="80"/>
  <c r="AN97" i="80"/>
  <c r="AR97" i="80" s="1"/>
  <c r="AF99" i="80"/>
  <c r="AF100" i="80"/>
  <c r="AF98" i="80"/>
  <c r="AF90" i="80"/>
  <c r="AR90" i="80" s="1"/>
  <c r="AF91" i="80"/>
  <c r="AF92" i="80"/>
  <c r="AR92" i="80" s="1"/>
  <c r="AF93" i="80"/>
  <c r="AR93" i="80" s="1"/>
  <c r="AF94" i="80"/>
  <c r="AR94" i="80" s="1"/>
  <c r="AF95" i="80"/>
  <c r="AR95" i="80" s="1"/>
  <c r="AF96" i="80"/>
  <c r="AR96" i="80" s="1"/>
  <c r="AF89" i="80"/>
  <c r="AR89" i="80" s="1"/>
  <c r="AN79" i="80"/>
  <c r="AR79" i="80" s="1"/>
  <c r="AN77" i="80"/>
  <c r="AN80" i="80"/>
  <c r="AF80" i="80"/>
  <c r="AF70" i="80"/>
  <c r="AR70" i="80" s="1"/>
  <c r="AF71" i="80"/>
  <c r="AR71" i="80" s="1"/>
  <c r="AF72" i="80"/>
  <c r="AR72" i="80" s="1"/>
  <c r="AF73" i="80"/>
  <c r="AF74" i="80"/>
  <c r="AR74" i="80" s="1"/>
  <c r="AF75" i="80"/>
  <c r="AR75" i="80" s="1"/>
  <c r="AF76" i="80"/>
  <c r="AR76" i="80" s="1"/>
  <c r="AF77" i="80"/>
  <c r="AF78" i="80"/>
  <c r="AR78" i="80" s="1"/>
  <c r="AF69" i="80"/>
  <c r="AR69" i="80" s="1"/>
  <c r="AN65" i="80"/>
  <c r="AN66" i="80"/>
  <c r="AN64" i="80"/>
  <c r="AF65" i="80"/>
  <c r="AF66" i="80"/>
  <c r="AF64" i="80"/>
  <c r="AN56" i="80"/>
  <c r="AN57" i="80"/>
  <c r="AN58" i="80"/>
  <c r="AN59" i="80"/>
  <c r="AN60" i="80"/>
  <c r="AN55" i="80"/>
  <c r="AF56" i="80"/>
  <c r="AF57" i="80"/>
  <c r="AF58" i="80"/>
  <c r="AF59" i="80"/>
  <c r="AF60" i="80"/>
  <c r="AF61" i="80"/>
  <c r="AR61" i="80" s="1"/>
  <c r="AF55" i="80"/>
  <c r="AN52" i="80"/>
  <c r="AN53" i="80" s="1"/>
  <c r="AF52" i="80"/>
  <c r="AF53" i="80" s="1"/>
  <c r="AN48" i="80"/>
  <c r="AR48" i="80" s="1"/>
  <c r="AF46" i="80"/>
  <c r="AR46" i="80" s="1"/>
  <c r="AF47" i="80"/>
  <c r="AR47" i="80" s="1"/>
  <c r="AF49" i="80"/>
  <c r="AR49" i="80" s="1"/>
  <c r="AF45" i="80"/>
  <c r="AF42" i="80"/>
  <c r="AR42" i="80" s="1"/>
  <c r="AN41" i="80"/>
  <c r="AR41" i="80" s="1"/>
  <c r="AN40" i="80"/>
  <c r="AF40" i="80"/>
  <c r="AN37" i="80"/>
  <c r="AF37" i="80"/>
  <c r="AN36" i="80"/>
  <c r="AF36" i="80"/>
  <c r="AN35" i="80"/>
  <c r="AF35" i="80"/>
  <c r="AN34" i="80"/>
  <c r="AR22" i="80"/>
  <c r="AR24" i="80" s="1"/>
  <c r="AW24" i="80" s="1"/>
  <c r="AF24" i="80"/>
  <c r="AR15" i="80"/>
  <c r="AR16" i="80"/>
  <c r="AR17" i="80"/>
  <c r="AR13" i="80"/>
  <c r="AF20" i="80"/>
  <c r="P9" i="100" l="1"/>
  <c r="G22" i="100" s="1"/>
  <c r="P10" i="100"/>
  <c r="AR260" i="80"/>
  <c r="AR261" i="80" s="1"/>
  <c r="L43" i="99"/>
  <c r="I44" i="99"/>
  <c r="I12" i="99" s="1"/>
  <c r="I29" i="99" s="1"/>
  <c r="L42" i="99"/>
  <c r="K12" i="99"/>
  <c r="K29" i="99" s="1"/>
  <c r="K56" i="99"/>
  <c r="L52" i="99"/>
  <c r="L53" i="99" s="1"/>
  <c r="L16" i="99" s="1"/>
  <c r="AR163" i="80"/>
  <c r="AR134" i="80"/>
  <c r="AR256" i="80"/>
  <c r="AR252" i="80"/>
  <c r="AN258" i="80"/>
  <c r="AR215" i="80"/>
  <c r="AR245" i="80"/>
  <c r="AR251" i="80"/>
  <c r="AR278" i="80"/>
  <c r="AR279" i="80" s="1"/>
  <c r="AR280" i="80" s="1"/>
  <c r="AR296" i="80"/>
  <c r="AR297" i="80" s="1"/>
  <c r="AR302" i="80" s="1"/>
  <c r="AR257" i="80"/>
  <c r="AR258" i="80" s="1"/>
  <c r="AR179" i="80"/>
  <c r="AN253" i="80"/>
  <c r="AR242" i="80"/>
  <c r="AR172" i="80"/>
  <c r="AR241" i="80"/>
  <c r="AR127" i="80"/>
  <c r="AR116" i="80"/>
  <c r="AR186" i="80"/>
  <c r="AR218" i="80"/>
  <c r="AN248" i="80"/>
  <c r="AF253" i="80"/>
  <c r="AR240" i="80"/>
  <c r="AR217" i="80"/>
  <c r="AR239" i="80"/>
  <c r="AR243" i="80" s="1"/>
  <c r="AN243" i="80"/>
  <c r="AR246" i="80"/>
  <c r="AR219" i="80"/>
  <c r="AR185" i="80"/>
  <c r="AR220" i="80"/>
  <c r="AR214" i="80"/>
  <c r="AR247" i="80"/>
  <c r="AR223" i="80"/>
  <c r="AR224" i="80" s="1"/>
  <c r="AR216" i="80"/>
  <c r="AF205" i="80"/>
  <c r="AF243" i="80"/>
  <c r="AN167" i="80"/>
  <c r="AF191" i="80"/>
  <c r="AR250" i="80"/>
  <c r="AR205" i="80"/>
  <c r="AF212" i="80"/>
  <c r="AR212" i="80" s="1"/>
  <c r="AR184" i="80"/>
  <c r="AF248" i="80"/>
  <c r="AF221" i="80"/>
  <c r="AN221" i="80"/>
  <c r="AN235" i="80" s="1"/>
  <c r="AF196" i="80"/>
  <c r="AR189" i="80"/>
  <c r="AF187" i="80"/>
  <c r="AR171" i="80"/>
  <c r="AR106" i="80"/>
  <c r="AR126" i="80"/>
  <c r="AR170" i="80"/>
  <c r="AR177" i="80"/>
  <c r="AN187" i="80"/>
  <c r="AR164" i="80"/>
  <c r="AN136" i="80"/>
  <c r="AN191" i="80"/>
  <c r="AR131" i="80"/>
  <c r="AR132" i="80" s="1"/>
  <c r="AF167" i="80"/>
  <c r="AR169" i="80"/>
  <c r="AR135" i="80"/>
  <c r="AR136" i="80" s="1"/>
  <c r="AR158" i="80"/>
  <c r="AR159" i="80" s="1"/>
  <c r="AR190" i="80"/>
  <c r="AR193" i="80"/>
  <c r="AR196" i="80" s="1"/>
  <c r="AR162" i="80"/>
  <c r="AR180" i="80"/>
  <c r="AF136" i="80"/>
  <c r="AF159" i="80"/>
  <c r="AN159" i="80"/>
  <c r="AR125" i="80"/>
  <c r="AR114" i="80"/>
  <c r="AR128" i="80"/>
  <c r="AR112" i="80"/>
  <c r="AR113" i="80"/>
  <c r="AF117" i="80"/>
  <c r="AN117" i="80"/>
  <c r="AR124" i="80"/>
  <c r="AR121" i="80"/>
  <c r="AR100" i="80"/>
  <c r="AF129" i="80"/>
  <c r="AR119" i="80"/>
  <c r="AR105" i="80"/>
  <c r="AR115" i="80"/>
  <c r="AR120" i="80"/>
  <c r="AN129" i="80"/>
  <c r="AR111" i="80"/>
  <c r="AR104" i="80"/>
  <c r="AR108" i="80"/>
  <c r="AF109" i="80"/>
  <c r="AR107" i="80"/>
  <c r="AR98" i="80"/>
  <c r="AR103" i="80"/>
  <c r="AN43" i="80"/>
  <c r="AN109" i="80"/>
  <c r="AR60" i="80"/>
  <c r="AR59" i="80"/>
  <c r="AR99" i="80"/>
  <c r="AF43" i="80"/>
  <c r="AR57" i="80"/>
  <c r="AF101" i="80"/>
  <c r="AR91" i="80"/>
  <c r="AN101" i="80"/>
  <c r="AR53" i="80"/>
  <c r="AR64" i="80"/>
  <c r="AR65" i="80"/>
  <c r="AN81" i="80"/>
  <c r="AN67" i="80"/>
  <c r="AR58" i="80"/>
  <c r="AR35" i="80"/>
  <c r="AR77" i="80"/>
  <c r="AF50" i="80"/>
  <c r="AR52" i="80"/>
  <c r="AN62" i="80"/>
  <c r="AF62" i="80"/>
  <c r="AR37" i="80"/>
  <c r="AR66" i="80"/>
  <c r="AR80" i="80"/>
  <c r="AR55" i="80"/>
  <c r="AF81" i="80"/>
  <c r="AR56" i="80"/>
  <c r="AN50" i="80"/>
  <c r="AR45" i="80"/>
  <c r="AF67" i="80"/>
  <c r="AR73" i="80"/>
  <c r="AF29" i="80"/>
  <c r="AN38" i="80"/>
  <c r="AR40" i="80"/>
  <c r="AR43" i="80" s="1"/>
  <c r="AR36" i="80"/>
  <c r="AF38" i="80"/>
  <c r="AR34" i="80"/>
  <c r="AW22" i="80"/>
  <c r="P11" i="100" l="1"/>
  <c r="G23" i="100"/>
  <c r="H17" i="100"/>
  <c r="R10" i="100"/>
  <c r="I22" i="100"/>
  <c r="AN14" i="80"/>
  <c r="L44" i="99"/>
  <c r="L12" i="99" s="1"/>
  <c r="L29" i="99" s="1"/>
  <c r="I56" i="99"/>
  <c r="AR253" i="80"/>
  <c r="AF273" i="80"/>
  <c r="AN273" i="80"/>
  <c r="AR248" i="80"/>
  <c r="AR273" i="80"/>
  <c r="AR221" i="80"/>
  <c r="AR235" i="80" s="1"/>
  <c r="AF235" i="80"/>
  <c r="AR167" i="80"/>
  <c r="AR191" i="80"/>
  <c r="AR187" i="80"/>
  <c r="AN197" i="80"/>
  <c r="AF197" i="80"/>
  <c r="AR117" i="80"/>
  <c r="AR129" i="80"/>
  <c r="AR109" i="80"/>
  <c r="AR101" i="80"/>
  <c r="AR67" i="80"/>
  <c r="AR81" i="80"/>
  <c r="AR50" i="80"/>
  <c r="AN86" i="80"/>
  <c r="AF86" i="80"/>
  <c r="AR62" i="80"/>
  <c r="AR38" i="80"/>
  <c r="B23" i="74"/>
  <c r="Z27" i="75"/>
  <c r="Y62" i="74"/>
  <c r="F63" i="74" s="1"/>
  <c r="C22" i="100" l="1"/>
  <c r="A22" i="100"/>
  <c r="H19" i="100"/>
  <c r="E23" i="100"/>
  <c r="R11" i="100"/>
  <c r="H18" i="100"/>
  <c r="AR14" i="80"/>
  <c r="AN20" i="80"/>
  <c r="L56" i="99"/>
  <c r="AR197" i="80"/>
  <c r="AR86" i="80"/>
  <c r="AF109" i="98"/>
  <c r="AF111" i="98" s="1"/>
  <c r="X110" i="98"/>
  <c r="AJ110" i="98" s="1"/>
  <c r="X109" i="98"/>
  <c r="AF105" i="98"/>
  <c r="AF106" i="98"/>
  <c r="AF104" i="98"/>
  <c r="X105" i="98"/>
  <c r="AJ105" i="98" s="1"/>
  <c r="X106" i="98"/>
  <c r="AJ106" i="98" s="1"/>
  <c r="X104" i="98"/>
  <c r="X100" i="98"/>
  <c r="AF101" i="98"/>
  <c r="AF102" i="98" s="1"/>
  <c r="AF100" i="98"/>
  <c r="X101" i="98"/>
  <c r="AF91" i="98"/>
  <c r="AF92" i="98"/>
  <c r="AF93" i="98"/>
  <c r="AF94" i="98"/>
  <c r="AF90" i="98"/>
  <c r="AJ96" i="98"/>
  <c r="X91" i="98"/>
  <c r="X92" i="98"/>
  <c r="X93" i="98"/>
  <c r="X94" i="98"/>
  <c r="AJ94" i="98" s="1"/>
  <c r="X95" i="98"/>
  <c r="AJ95" i="98" s="1"/>
  <c r="X96" i="98"/>
  <c r="X97" i="98"/>
  <c r="AJ97" i="98" s="1"/>
  <c r="X90" i="98"/>
  <c r="X86" i="98"/>
  <c r="X85" i="98"/>
  <c r="AJ85" i="98" s="1"/>
  <c r="X84" i="98"/>
  <c r="AJ84" i="98" s="1"/>
  <c r="AF80" i="98"/>
  <c r="AF81" i="98"/>
  <c r="AF79" i="98"/>
  <c r="X80" i="98"/>
  <c r="AJ80" i="98" s="1"/>
  <c r="X81" i="98"/>
  <c r="AJ81" i="98" s="1"/>
  <c r="X79" i="98"/>
  <c r="AJ79" i="98" s="1"/>
  <c r="AF75" i="98"/>
  <c r="AF76" i="98"/>
  <c r="AJ76" i="98" s="1"/>
  <c r="AF73" i="98"/>
  <c r="AF72" i="98"/>
  <c r="X73" i="98"/>
  <c r="AJ73" i="98" s="1"/>
  <c r="X75" i="98"/>
  <c r="AJ75" i="98" s="1"/>
  <c r="X72" i="98"/>
  <c r="AJ72" i="98" s="1"/>
  <c r="N74" i="98"/>
  <c r="AF74" i="98" s="1"/>
  <c r="AJ74" i="98" s="1"/>
  <c r="AF62" i="98"/>
  <c r="AF63" i="98"/>
  <c r="AF61" i="98"/>
  <c r="X62" i="98"/>
  <c r="AJ62" i="98" s="1"/>
  <c r="X63" i="98"/>
  <c r="X64" i="98"/>
  <c r="AJ64" i="98" s="1"/>
  <c r="X65" i="98"/>
  <c r="AJ65" i="98" s="1"/>
  <c r="X66" i="98"/>
  <c r="AJ66" i="98" s="1"/>
  <c r="X67" i="98"/>
  <c r="AJ67" i="98" s="1"/>
  <c r="X68" i="98"/>
  <c r="AJ68" i="98" s="1"/>
  <c r="X69" i="98"/>
  <c r="AJ69" i="98" s="1"/>
  <c r="X61" i="98"/>
  <c r="AJ61" i="98" s="1"/>
  <c r="X59" i="98"/>
  <c r="AF58" i="98"/>
  <c r="AF59" i="98" s="1"/>
  <c r="X58" i="98"/>
  <c r="AJ58" i="98" s="1"/>
  <c r="AJ59" i="98" s="1"/>
  <c r="AF50" i="98"/>
  <c r="AF51" i="98"/>
  <c r="AF53" i="98"/>
  <c r="AF54" i="98"/>
  <c r="AF49" i="98"/>
  <c r="X50" i="98"/>
  <c r="X51" i="98"/>
  <c r="X52" i="98"/>
  <c r="AJ52" i="98" s="1"/>
  <c r="X53" i="98"/>
  <c r="AJ53" i="98" s="1"/>
  <c r="X54" i="98"/>
  <c r="AJ54" i="98" s="1"/>
  <c r="X55" i="98"/>
  <c r="AJ55" i="98" s="1"/>
  <c r="X49" i="98"/>
  <c r="AJ49" i="98" s="1"/>
  <c r="AF45" i="98"/>
  <c r="AF46" i="98"/>
  <c r="X45" i="98"/>
  <c r="X46" i="98"/>
  <c r="AF44" i="98"/>
  <c r="X44" i="98"/>
  <c r="AF40" i="98"/>
  <c r="AF41" i="98"/>
  <c r="AF39" i="98"/>
  <c r="X40" i="98"/>
  <c r="X41" i="98"/>
  <c r="X39" i="98"/>
  <c r="AF34" i="98"/>
  <c r="AF35" i="98"/>
  <c r="AF33" i="98"/>
  <c r="X34" i="98"/>
  <c r="X35" i="98"/>
  <c r="X33" i="98"/>
  <c r="AF21" i="98"/>
  <c r="AJ21" i="98" s="1"/>
  <c r="AF22" i="98"/>
  <c r="AJ22" i="98" s="1"/>
  <c r="AF23" i="98"/>
  <c r="AJ23" i="98" s="1"/>
  <c r="AF24" i="98"/>
  <c r="AJ24" i="98" s="1"/>
  <c r="AF25" i="98"/>
  <c r="AJ25" i="98" s="1"/>
  <c r="AF26" i="98"/>
  <c r="AJ26" i="98" s="1"/>
  <c r="AF27" i="98"/>
  <c r="AJ27" i="98" s="1"/>
  <c r="AF28" i="98"/>
  <c r="AJ28" i="98" s="1"/>
  <c r="AF20" i="98"/>
  <c r="AJ14" i="98"/>
  <c r="AJ15" i="98"/>
  <c r="AJ16" i="98"/>
  <c r="AJ13" i="98"/>
  <c r="AJ12" i="98"/>
  <c r="H20" i="100" l="1"/>
  <c r="E22" i="100"/>
  <c r="P17" i="100" s="1"/>
  <c r="P18" i="100" s="1"/>
  <c r="P19" i="100" s="1"/>
  <c r="AN29" i="80"/>
  <c r="AR20" i="80"/>
  <c r="AR29" i="80" s="1"/>
  <c r="AF107" i="98"/>
  <c r="AJ50" i="98"/>
  <c r="X102" i="98"/>
  <c r="AJ92" i="98"/>
  <c r="AF56" i="98"/>
  <c r="AF70" i="98"/>
  <c r="AF77" i="98"/>
  <c r="AF82" i="98"/>
  <c r="X98" i="98"/>
  <c r="AJ70" i="98"/>
  <c r="AJ101" i="98"/>
  <c r="X77" i="98"/>
  <c r="AJ86" i="98"/>
  <c r="X111" i="98"/>
  <c r="AJ93" i="98"/>
  <c r="AJ51" i="98"/>
  <c r="AJ56" i="98" s="1"/>
  <c r="AJ63" i="98"/>
  <c r="X107" i="98"/>
  <c r="AJ77" i="98"/>
  <c r="AJ82" i="98"/>
  <c r="AJ100" i="98"/>
  <c r="AJ102" i="98" s="1"/>
  <c r="AJ91" i="98"/>
  <c r="AJ104" i="98"/>
  <c r="AJ107" i="98" s="1"/>
  <c r="X82" i="98"/>
  <c r="AJ109" i="98"/>
  <c r="AJ111" i="98" s="1"/>
  <c r="X70" i="98"/>
  <c r="AJ46" i="98"/>
  <c r="AF98" i="98"/>
  <c r="AJ90" i="98"/>
  <c r="AJ41" i="98"/>
  <c r="X56" i="98"/>
  <c r="AJ33" i="98"/>
  <c r="AJ40" i="98"/>
  <c r="AJ44" i="98"/>
  <c r="AF47" i="98"/>
  <c r="X47" i="98"/>
  <c r="AJ45" i="98"/>
  <c r="X42" i="98"/>
  <c r="AJ35" i="98"/>
  <c r="AF42" i="98"/>
  <c r="AJ34" i="98"/>
  <c r="AF36" i="98"/>
  <c r="AF30" i="98"/>
  <c r="AJ39" i="98"/>
  <c r="AJ20" i="98"/>
  <c r="AJ30" i="98" s="1"/>
  <c r="X36" i="98"/>
  <c r="E10" i="44"/>
  <c r="H5" i="98"/>
  <c r="AA4" i="98"/>
  <c r="H4" i="98"/>
  <c r="H2" i="98"/>
  <c r="AJ36" i="98" l="1"/>
  <c r="AJ98" i="98"/>
  <c r="AJ47" i="98"/>
  <c r="AJ42" i="98"/>
  <c r="AJ113" i="98" s="1"/>
  <c r="Y22" i="74"/>
  <c r="AN14" i="81" l="1"/>
  <c r="AF12" i="81"/>
  <c r="AR12" i="81" s="1"/>
  <c r="AF13" i="81"/>
  <c r="AR13" i="81" s="1"/>
  <c r="AF14" i="81"/>
  <c r="AF15" i="81"/>
  <c r="AR15" i="81" s="1"/>
  <c r="AF16" i="81"/>
  <c r="AR16" i="81" s="1"/>
  <c r="AF11" i="81"/>
  <c r="AR11" i="81" s="1"/>
  <c r="AR14" i="81" l="1"/>
  <c r="Z20" i="96"/>
  <c r="N11" i="97" l="1"/>
  <c r="Y11" i="97" s="1"/>
  <c r="Y22" i="97" s="1"/>
  <c r="I48" i="97" l="1"/>
  <c r="I47" i="97"/>
  <c r="L6" i="97"/>
  <c r="I5" i="97"/>
  <c r="I4" i="97"/>
  <c r="I2" i="97"/>
  <c r="Z21" i="96"/>
  <c r="G23" i="96" s="1"/>
  <c r="L6" i="96"/>
  <c r="I5" i="96"/>
  <c r="I4" i="96"/>
  <c r="I2" i="96"/>
  <c r="I44" i="74" l="1"/>
  <c r="I4" i="74"/>
  <c r="I45" i="74"/>
  <c r="I2" i="75"/>
  <c r="AI4" i="81" l="1"/>
  <c r="AI4" i="80"/>
  <c r="L6" i="75"/>
  <c r="L6" i="74"/>
  <c r="J6" i="81"/>
  <c r="J5" i="81"/>
  <c r="J4" i="81"/>
  <c r="J3" i="81"/>
  <c r="J5" i="80"/>
  <c r="J4" i="80"/>
  <c r="I5" i="74"/>
  <c r="I5" i="75"/>
  <c r="I2" i="74"/>
  <c r="I4" i="75"/>
  <c r="F36" i="44"/>
  <c r="F35" i="44"/>
  <c r="J34" i="44"/>
  <c r="F32" i="44"/>
  <c r="F31" i="44"/>
  <c r="J30" i="44"/>
  <c r="F28" i="44"/>
  <c r="F27" i="44"/>
  <c r="J26" i="44"/>
  <c r="F24" i="44"/>
  <c r="F23" i="44"/>
  <c r="J22" i="44"/>
  <c r="I16" i="44"/>
  <c r="F13" i="44"/>
  <c r="A13" i="44"/>
  <c r="K10" i="44"/>
  <c r="B17" i="44"/>
  <c r="A5" i="22"/>
  <c r="Z28" i="75" l="1"/>
  <c r="G30" i="75" s="1"/>
  <c r="AR21" i="81"/>
</calcChain>
</file>

<file path=xl/sharedStrings.xml><?xml version="1.0" encoding="utf-8"?>
<sst xmlns="http://schemas.openxmlformats.org/spreadsheetml/2006/main" count="1789" uniqueCount="638">
  <si>
    <t>นายอนุชา  ธนาวุฒิ</t>
  </si>
  <si>
    <t xml:space="preserve">  ประเภทงานอาคาร</t>
  </si>
  <si>
    <t xml:space="preserve">  ประเภทงานทาง</t>
  </si>
  <si>
    <t xml:space="preserve">  ประเภทงานชลประทาน</t>
  </si>
  <si>
    <t xml:space="preserve">  ประเภทงานสะพานและท่อเหลี่ยม</t>
  </si>
  <si>
    <t>รวมค่าก่อสร้างเป็นเงิน / บาท</t>
  </si>
  <si>
    <t xml:space="preserve">  สรุปผลดังนี้ :</t>
  </si>
  <si>
    <t>นายอนุชา ธนาวุฒิ</t>
  </si>
  <si>
    <t>นายพงศ์ศักดิ์ เพชรานนท์</t>
  </si>
  <si>
    <t>หัวหน้าฝ่ายการโยธา</t>
  </si>
  <si>
    <t>นายช่างโยธา 7 ว.</t>
  </si>
  <si>
    <t>ลำดับที่</t>
  </si>
  <si>
    <t>รายการ</t>
  </si>
  <si>
    <t>จำนวน</t>
  </si>
  <si>
    <t>หน่วย</t>
  </si>
  <si>
    <t>ตร.ม.</t>
  </si>
  <si>
    <t>ลบ.ม.</t>
  </si>
  <si>
    <t>แผ่น</t>
  </si>
  <si>
    <t>ชุด</t>
  </si>
  <si>
    <t>ค่าแรงงาน</t>
  </si>
  <si>
    <t>ต้น</t>
  </si>
  <si>
    <t>หมายเหตุ</t>
  </si>
  <si>
    <t>จำนวนเงิน</t>
  </si>
  <si>
    <t>ราคาต่อหน่วย</t>
  </si>
  <si>
    <t>สรุป</t>
  </si>
  <si>
    <t>)</t>
  </si>
  <si>
    <t>สถานที่</t>
  </si>
  <si>
    <t>ฝ่ายประมาณราคา</t>
  </si>
  <si>
    <t>งานวิศวกรรม</t>
  </si>
  <si>
    <t>ประมาณราคาโดย</t>
  </si>
  <si>
    <t>กอง</t>
  </si>
  <si>
    <t>วันที่</t>
  </si>
  <si>
    <t>แบบเลขที่</t>
  </si>
  <si>
    <t>ผู้อำนวยการกองช่าง</t>
  </si>
  <si>
    <t>หัวหน้างานวิศวกรรม</t>
  </si>
  <si>
    <t>ประเภท</t>
  </si>
  <si>
    <t>สถานที่ก่อสร้าง</t>
  </si>
  <si>
    <t>ประมาณการโดย</t>
  </si>
  <si>
    <t>เมื่อวันที่</t>
  </si>
  <si>
    <t>ค่าวัสดุและค่าแรงงาน</t>
  </si>
  <si>
    <t>ประมาณราคาเมื่อวันที่</t>
  </si>
  <si>
    <t>เดือน</t>
  </si>
  <si>
    <t>พ.ศ.</t>
  </si>
  <si>
    <t>เงื่อนไข</t>
  </si>
  <si>
    <t>(</t>
  </si>
  <si>
    <t>ไม้ค้ำยัน</t>
  </si>
  <si>
    <t>ประธานกรรมการ</t>
  </si>
  <si>
    <t>กรรมการ</t>
  </si>
  <si>
    <t>คณะกรรมการกำหนดราคากลาง</t>
  </si>
  <si>
    <t>นายทวีศักดิ์  อนุสุวรรณ</t>
  </si>
  <si>
    <t>ตำแหน่ง</t>
  </si>
  <si>
    <t>ราคาค่าก่อสร้าง</t>
  </si>
  <si>
    <t>เทศบาลเมืองสตูล</t>
  </si>
  <si>
    <t>กองช่าง</t>
  </si>
  <si>
    <t>ฝ่ายแบบแผนและก่อสร้าง</t>
  </si>
  <si>
    <t>(ตามแบบมาตรฐานการกีฬาแห่งประเทศไทย)</t>
  </si>
  <si>
    <t>รายละเอียดข้อมูลโครงการ</t>
  </si>
  <si>
    <t>รวม</t>
  </si>
  <si>
    <t>นายชาคร  ไอยศูรย์</t>
  </si>
  <si>
    <t>องค์กรปกครองส่วนท้องถิ่น</t>
  </si>
  <si>
    <t>ปลัดเทศบาล</t>
  </si>
  <si>
    <t>…………………………….</t>
  </si>
  <si>
    <t xml:space="preserve">    บันทึกข้อความ</t>
  </si>
  <si>
    <t>เรียน    ผู้อำนวยการกองช่าง</t>
  </si>
  <si>
    <t xml:space="preserve">                  ตามคำสั่งเทศบาลเมืองสตูลที่    80/ 2549   ลงวันที่   23   กุมภาพันธ์   2549  แต่งตั้งคณะกรรมการ</t>
  </si>
  <si>
    <t>บาท</t>
  </si>
  <si>
    <t xml:space="preserve">( </t>
  </si>
  <si>
    <t>(ลงชื่อ)</t>
  </si>
  <si>
    <r>
      <t xml:space="preserve">ที่ </t>
    </r>
    <r>
      <rPr>
        <b/>
        <sz val="9"/>
        <rFont val="CordiaUPC"/>
        <family val="2"/>
        <charset val="222"/>
      </rPr>
      <t>………………………………………………………………………………………………………………………</t>
    </r>
  </si>
  <si>
    <t xml:space="preserve"> วิศวกรโยธา 5</t>
  </si>
  <si>
    <t>กรรมการและเลขานุการ</t>
  </si>
  <si>
    <t>ภาษีมูลค่าเพิ่ม………..…7………….%</t>
  </si>
  <si>
    <t>เงินประกันผลงานหัก……0……..…...%</t>
  </si>
  <si>
    <t>เงินล่วงหน้าจ่าย……...…0…..………%</t>
  </si>
  <si>
    <t xml:space="preserve">Factor F </t>
  </si>
  <si>
    <t>กำหนดราคากลางงาน</t>
  </si>
  <si>
    <r>
      <t>ส่วนราชการ</t>
    </r>
    <r>
      <rPr>
        <b/>
        <sz val="9"/>
        <rFont val="CordiaUPC"/>
        <family val="2"/>
        <charset val="222"/>
      </rPr>
      <t>…………………….………………………………………………………………………………………………………..…………………….……………………………….</t>
    </r>
  </si>
  <si>
    <r>
      <t>เรื่อง</t>
    </r>
    <r>
      <rPr>
        <b/>
        <sz val="9"/>
        <rFont val="CordiaUPC"/>
        <family val="2"/>
        <charset val="222"/>
      </rPr>
      <t>……………………..…………………………………………………………………………………………...…………………...……………..………………………………………………….</t>
    </r>
  </si>
  <si>
    <r>
      <t>วันที่</t>
    </r>
    <r>
      <rPr>
        <b/>
        <sz val="9"/>
        <rFont val="CordiaUPC"/>
        <family val="2"/>
        <charset val="222"/>
      </rPr>
      <t>…………….………………………………………………………………………..…….……………</t>
    </r>
  </si>
  <si>
    <t xml:space="preserve">                  คณะกรรมการกำหนดราคากลาง    ได้ร่วมประชุมพิจารณา  ค่าวัสดุก่อสร้างและค่าแรงงาน   ของงาน   </t>
  </si>
  <si>
    <t>ครั้งนี้ ตามแนวทางและวิธีปฏิบัติ</t>
  </si>
  <si>
    <t>เกี่ยวกับหลักเกณฑ์เรื่องการคำนวณราคากลางงานก่อสร้าง  ตามมติคณะรัฐมนตรีเมื่อวันที่  6 กุมภาพันธ์ 2550</t>
  </si>
  <si>
    <r>
      <t xml:space="preserve">และหนังสือสำนักนายกรัฐมนตรี ด่วนที่สุด   ที่   </t>
    </r>
    <r>
      <rPr>
        <sz val="16"/>
        <color indexed="10"/>
        <rFont val="CordiaUPC"/>
        <family val="2"/>
        <charset val="222"/>
      </rPr>
      <t>มท 0873.4/ว.4131</t>
    </r>
    <r>
      <rPr>
        <sz val="16"/>
        <rFont val="CordiaUPC"/>
        <family val="2"/>
        <charset val="222"/>
      </rPr>
      <t xml:space="preserve">  ลงวันที่    </t>
    </r>
    <r>
      <rPr>
        <sz val="16"/>
        <color indexed="10"/>
        <rFont val="CordiaUPC"/>
        <family val="2"/>
        <charset val="222"/>
      </rPr>
      <t xml:space="preserve">21  ตุลาคม  2547 </t>
    </r>
    <r>
      <rPr>
        <sz val="16"/>
        <rFont val="CordiaUPC"/>
        <family val="2"/>
        <charset val="222"/>
      </rPr>
      <t xml:space="preserve">  </t>
    </r>
  </si>
  <si>
    <t xml:space="preserve">มีมติกำหนดราคากลางงานก่อสร้างครั้งนี้เป็นจำนวนเงิน   </t>
  </si>
  <si>
    <t xml:space="preserve">  รายละเอียดปรากฎแนบท้าย</t>
  </si>
  <si>
    <t>จึงเรียนมาเพื่อโปรดพิจารณา มอบงานพัสดุฯ  กองคลัง ดำเนินการในส่วนที่เกี่ยวข้องต่อไป</t>
  </si>
  <si>
    <t>ค่างานต้นทุน</t>
  </si>
  <si>
    <t>นายเฉลิม  พันธ์ฤทธิ์ดำ</t>
  </si>
  <si>
    <t>นายสนั่น  ทิพย์วารีรมย์</t>
  </si>
  <si>
    <t>หัวหน้าฝ่ายแบบแผนฯ</t>
  </si>
  <si>
    <t>นายทรงชัย วงษ์วัชรดำรง</t>
  </si>
  <si>
    <t>นายกเทศมนตรีเมืองทุ่งสง</t>
  </si>
  <si>
    <t>โครงการก่อสร้าง</t>
  </si>
  <si>
    <t>เทศบาลเมืองทุ่งสง</t>
  </si>
  <si>
    <t>ขนาดพื้นที่ก่อสร้างอาคาร</t>
  </si>
  <si>
    <t>ประมาณการตามปร. 4</t>
  </si>
  <si>
    <t>.................................................................</t>
  </si>
  <si>
    <t>แบบแสดงรายการ ปริมาณ และราคา</t>
  </si>
  <si>
    <t>กลุ่มงาน/งาน</t>
  </si>
  <si>
    <t>ชื่อโครงการ/งานก่อสร้าง</t>
  </si>
  <si>
    <t>หน่วยงานเจ้าของโครงการ</t>
  </si>
  <si>
    <t>หน่วย : บาท</t>
  </si>
  <si>
    <t>หน่วยงานเจ้าของโครงการ/งานก่อสร้าง</t>
  </si>
  <si>
    <t>แบบ ปร.4 ที่แนบ มีจำนวน</t>
  </si>
  <si>
    <t>ค่าก่อสร้าง</t>
  </si>
  <si>
    <t>ดอกเบี้ยเงินกู้……………7………….%</t>
  </si>
  <si>
    <t>รวมค่าก่อสร้าง</t>
  </si>
  <si>
    <t>เฉลี่ย</t>
  </si>
  <si>
    <t>บาท/ตร.ม.</t>
  </si>
  <si>
    <t>แบบ ปร.4 และปร.5 ที่แนบ มีจำนวน</t>
  </si>
  <si>
    <t>รวมค่าก่อสร้างทั้งโครงการ/งานก่อสร้าง</t>
  </si>
  <si>
    <t>ราคาวัสดุ</t>
  </si>
  <si>
    <t xml:space="preserve"> รวม</t>
  </si>
  <si>
    <t>ราคา</t>
  </si>
  <si>
    <t xml:space="preserve">  ค่าใช้จ่ายพิเศษ (ค่าเครื่องจักร)</t>
  </si>
  <si>
    <t xml:space="preserve">) </t>
  </si>
  <si>
    <t xml:space="preserve">   วิศวกรโยธา 6ว.</t>
  </si>
  <si>
    <t xml:space="preserve">)  </t>
  </si>
  <si>
    <t>อาคาร</t>
  </si>
  <si>
    <t xml:space="preserve">แบบสรุปราคาค่าก่อสร้าง </t>
  </si>
  <si>
    <t>เห็นชอบ</t>
  </si>
  <si>
    <t>ตรวจ</t>
  </si>
  <si>
    <t>ประมาณราคา</t>
  </si>
  <si>
    <t>โรงเรียนโสตศึกษาจังหวัดนครศรีธรรมราช</t>
  </si>
  <si>
    <t>นายสมพงษ์  วงศ์แก้ว</t>
  </si>
  <si>
    <t>ท่อน</t>
  </si>
  <si>
    <t xml:space="preserve">   ผู้อำนวยการกองช่าง</t>
  </si>
  <si>
    <t xml:space="preserve">   หัวหน้าฝ่ายการโยธา</t>
  </si>
  <si>
    <t>เมตร</t>
  </si>
  <si>
    <t>พฤศจิกายน</t>
  </si>
  <si>
    <t>งานก่อสร้างบ้านพักครู 8 ครอบครัว</t>
  </si>
  <si>
    <t>ส่วนที่ 2 ครุภัณฑ์จัดซื้อหรือสั่งซื้อ</t>
  </si>
  <si>
    <t>ยอดสุทธิ</t>
  </si>
  <si>
    <t>ภาษีมูลค่าเพิ่ม</t>
  </si>
  <si>
    <t>ค่างาน</t>
  </si>
  <si>
    <t>(หนึ่งแสนสองหมื่นสามพันบาทถ้วน)</t>
  </si>
  <si>
    <t>นายสายัณห์   เจริญชัย</t>
  </si>
  <si>
    <t>-</t>
  </si>
  <si>
    <t>ผู้อำนวยการโรงเรียน</t>
  </si>
  <si>
    <t>นายอุทิตร   น้อยใย</t>
  </si>
  <si>
    <t>นายชัยยา   ชัยณรงค์</t>
  </si>
  <si>
    <t xml:space="preserve">   ปฏิบัติหน้าที่รองผู้อำนวยการฝ่ายบริหารงานทั่วไป</t>
  </si>
  <si>
    <t xml:space="preserve">  สรุป ราคาค่าปรับปรุงซ่อมแซมงานอาคารสถานที่</t>
  </si>
  <si>
    <t>นายชัยยา   ชัยณณงค์</t>
  </si>
  <si>
    <t>ปฏิบัติหน้าที่รองผู้อำนวยการฝ่ายบริหารงานทั่วไป</t>
  </si>
  <si>
    <t>ประธานกรรมการฯ</t>
  </si>
  <si>
    <t>นายทินรัตน์   ชูจันทร์</t>
  </si>
  <si>
    <t>นายพีระพัฒน์   ถาวรภักดี</t>
  </si>
  <si>
    <t>กรรมการและเลชานุการ</t>
  </si>
  <si>
    <t>งานซ่อมแซมอาคารหอนอน 26 (หอนอนหญิง 3 และหอนอนหญิง 4)</t>
  </si>
  <si>
    <t>แบบ ปร.4  ที่แนบ มีจำนวน</t>
  </si>
  <si>
    <t>(หนึ่งหมื่นหกพันสี่ร้อยยี่สิบห้าบาทถ้วน)</t>
  </si>
  <si>
    <t>กันยายน</t>
  </si>
  <si>
    <t>งานซ่อมแซมอาคารหอนอน 26 (หอนอนหญิง 3และหญิง 4)และซ่อมแซมอาคารหอประชุม100/27</t>
  </si>
  <si>
    <t>งานซ่อมแซมอาคารหอหอประชุม100/27</t>
  </si>
  <si>
    <t>อาคารสถานที่</t>
  </si>
  <si>
    <t>นายสายัณห์  เจริญชัย , นายทินรัตน์  ชูจันทร์ ,  นายพีรพัฒน์  ถาวรภักดี</t>
  </si>
  <si>
    <t>นายพีรพัฒน์  ถาวรภักดี</t>
  </si>
  <si>
    <t>37 หมู่ 8 ต.หนองหงส์ อ.ทุ่งสง จ.นครศรีธรรมราช</t>
  </si>
  <si>
    <t>ธันวาคม</t>
  </si>
  <si>
    <t>ฝ้าเพดานฉาบ พร้อมสีเรียบร้อย (ทำใหม่) (ทาสี ตรม. 60 บาท พร้อมค่าแรง)</t>
  </si>
  <si>
    <t>ม.</t>
  </si>
  <si>
    <t>กล่อง</t>
  </si>
  <si>
    <t>เหมา</t>
  </si>
  <si>
    <t>งานฝ้าเพดาน</t>
  </si>
  <si>
    <t>ตัว</t>
  </si>
  <si>
    <t>งานซ่อมแซมอาคารเรียนและสิ่งก่อสร้างประกอบ</t>
  </si>
  <si>
    <t>งานปรับปรุงซ่อมแซมอาคารเรียนและสิ่งก่อสร้างประกอบ</t>
  </si>
  <si>
    <t>.............................................................</t>
  </si>
  <si>
    <t xml:space="preserve">    (นายสายัณห์   เจริญชัย)</t>
  </si>
  <si>
    <t xml:space="preserve">   (นายทินรัตน์   ชูจันทร์)</t>
  </si>
  <si>
    <t xml:space="preserve">  (นายพีรพัฒน์   ถาวรภักดี)</t>
  </si>
  <si>
    <t xml:space="preserve"> (นางผิวพรรณ   เชาวภาษี)</t>
  </si>
  <si>
    <t xml:space="preserve">.............................................................. </t>
  </si>
  <si>
    <t>ผู้อำนวยการโรงเรียนโสตศึกษาจังหวัดนครศรธรรมราช</t>
  </si>
  <si>
    <t>งานปรับปรุงซ่อมแซมอาคารเรียนและอาคารประกอบ</t>
  </si>
  <si>
    <t>นายสายัณห์  เจริญชัย , นายทินรัตน์   ชูจันทร์ , นายพีรพัฒน์  ถาวรภักดี</t>
  </si>
  <si>
    <t xml:space="preserve">ปรับปรุงซ่อมแซมอาคารเรียน อาคารหอประชุม 100/27 </t>
  </si>
  <si>
    <t xml:space="preserve">   สรุป ส่วนที่ 1 ค่างานต้นทุน</t>
  </si>
  <si>
    <t>รวมค่างานกลุ่มที่ 1</t>
  </si>
  <si>
    <t>งานรื้อถอน(ขนไป)</t>
  </si>
  <si>
    <t>รื้อถอนกระเบื้องกรุขอบเวที</t>
  </si>
  <si>
    <t>รื้อถอนวัสดุมุงหลังคาเหล็กรีดลอน</t>
  </si>
  <si>
    <t>รื้อถอนพื้นกระเบื้อง</t>
  </si>
  <si>
    <t>รื้อถอนเชิงชายไม้เนื้อแข็ง</t>
  </si>
  <si>
    <t xml:space="preserve">รื้อถอนเเผ่นกระเบื้องเรียบกันฝนสาดรอบหลังคา </t>
  </si>
  <si>
    <t>รื้อถอนประตูบานเปิดเดียวพร้อมวงกบและอุปกรณ์</t>
  </si>
  <si>
    <t>รื้อถอนชุดประตูเหล็กม้วนพร้อมกล่องเก็บ</t>
  </si>
  <si>
    <t>รื้อถอนระบบไฟฟ้าพร้อมสายไฟทั้งหมด</t>
  </si>
  <si>
    <t>รื้อถอนพื้นตัวหนอน</t>
  </si>
  <si>
    <t>อื่น ๆ ตามแบบรูปรายการ</t>
  </si>
  <si>
    <t>รวมงานข้อ 1.1</t>
  </si>
  <si>
    <t>งานเหล็ก ทราย คอนกรีต</t>
  </si>
  <si>
    <t>ทรายหยาบรองพื้น</t>
  </si>
  <si>
    <t>คอนกรีตผสมเสร็จ 210 ksc. (ทรงกระบอก)</t>
  </si>
  <si>
    <t xml:space="preserve">เหล็ก wire mesh 6 มม. 0.20x0.20 ม. </t>
  </si>
  <si>
    <t>รวมงานข้อ 2.1</t>
  </si>
  <si>
    <t>งานมุงหลังคา</t>
  </si>
  <si>
    <t xml:space="preserve">หลังคาเหล็กรีดลอน สีน้ำเงิน ความหนารวมชั้นเคลือบสี 0.50mm. </t>
  </si>
  <si>
    <t>ฉนวนกันความร้อนใต้แผ่นชนิด PU Foam หนา 25 mm.</t>
  </si>
  <si>
    <t>รวมงานข้อ 3.1</t>
  </si>
  <si>
    <t>งานพื้น</t>
  </si>
  <si>
    <t>พื้นกระเบื้องเเกรนิโต้ขนาด 30x60 ซม. ชนิดกันลื่น สีเทา</t>
  </si>
  <si>
    <t>พื้นกระเบื้องคอนกรีต แสตมป์ลาย ขนาด 40x40x3.5 ซม. สีเทาอ่อน</t>
  </si>
  <si>
    <t>พื้นทำผิวทรายล้างทำลายก้างปลาร่องลึก 1 ซม. @ 0.15 ม. สีเทา</t>
  </si>
  <si>
    <t>รวมงานข้อ 3.2</t>
  </si>
  <si>
    <t>งานผนัง</t>
  </si>
  <si>
    <t>ผนังก่ออิฐมอญ</t>
  </si>
  <si>
    <t xml:space="preserve"> ผนังแผ่นอลูมิเนียมคอมโพสิทไส้กลางชนิด FR หนาไม่น้อยกว่า 4 มม. สีเทาเข้ม</t>
  </si>
  <si>
    <t xml:space="preserve">โครงเหล็กรูปพรรณรับแผ่น ขนาด 1 1/4''x1 1/4'' หนา 1.5 มม. </t>
  </si>
  <si>
    <t>ผนังทรายล้างทำร่องลึก 1 ซม. @ 1.00 ม.เเนวยืน (ขอบเวทีภายใน)</t>
  </si>
  <si>
    <t>ผนังกระเบื้องซีเมนต์ใยหินแผ่นเรียบ หนา 8 มม.คร่าวไม้เนื้อแข็งด้านเดียว ทาสี</t>
  </si>
  <si>
    <t>รวมงานข้อ 3.3</t>
  </si>
  <si>
    <t>งานฉาบปูน</t>
  </si>
  <si>
    <t>ฉาบผนังอิฐมอญ</t>
  </si>
  <si>
    <t>รวมงานข้อ 3.4</t>
  </si>
  <si>
    <t>งานประตู</t>
  </si>
  <si>
    <t>แป๊บกลวงสเเตนเลสขนาด 100x50 มม.หนา 1.5 มม. เกรด 304 ชนิดเเวว</t>
  </si>
  <si>
    <t>แป๊บกลวงสเเตนเลสขนาด 50x50 มม.หนา 1.5 มม. เกรด 304 ชนิดเเวว</t>
  </si>
  <si>
    <t>แป๊บกลวงสเเตนเลสขนาด 25x25 มม.หนา 1.2 มม. เกรด 304 ชนิดเเวว</t>
  </si>
  <si>
    <t>มือจับแสตนเลส 12" ตามแบบรูปรายการ</t>
  </si>
  <si>
    <t>ชุดล้อโพลิเมอร์ประตูบานเลื่อน</t>
  </si>
  <si>
    <t>รางล้อสเเตนเลส</t>
  </si>
  <si>
    <t>บู๊ทประตูเหล็กขนาด 1 1/2"</t>
  </si>
  <si>
    <t>สแตนเลสครอบ+ชุดประคองกันล้มประตูบานเลื่อน</t>
  </si>
  <si>
    <t>โลโกสเเตนเลส ลวดลายตามแบบติดประตู</t>
  </si>
  <si>
    <t>รวมงานข้อ 3.5</t>
  </si>
  <si>
    <t>งานทาสี</t>
  </si>
  <si>
    <t>สีน้ำอะครีลิค ภายนอก มอก.2321-2549(ปูนเก่า)</t>
  </si>
  <si>
    <t>สีน้ำอะครีลิค ภายใน มอก.2321-2549(ปูนเก่า)</t>
  </si>
  <si>
    <t>ค่าแรงขูดล้างสีผนังเดิม</t>
  </si>
  <si>
    <t>ค่าขูดขัดทำความสะอาดสีโครงหลังคาเหล็กเดิม</t>
  </si>
  <si>
    <t>รวมงานข้อ 3.6</t>
  </si>
  <si>
    <t>ฝ้ายิบซั่มบอร์ด 9 มม.ฉาบเรียบ โครงเคร่าโลหะชุบสังกะสี</t>
  </si>
  <si>
    <t>ทาสีพลาสติกทาฝ้าเพดาน มอก.2321-2549</t>
  </si>
  <si>
    <t>รวมงานข้อ 3.7</t>
  </si>
  <si>
    <t>งานอื่นๆ</t>
  </si>
  <si>
    <t>โลโก้สเเตนเลสขึ้นรูป สูง 0.80 ม.หนา 0.025 ม.(เวที)</t>
  </si>
  <si>
    <t>รวมงานข้อ 3.8</t>
  </si>
  <si>
    <t>งานดวงโคมไฟฟ้า</t>
  </si>
  <si>
    <t>โคมไฟกิ่งติดผนัง</t>
  </si>
  <si>
    <t xml:space="preserve">โคมไฟสปอร์ตไลท์ 150 วัตต์ หลอด LED ใช้ประกอบเวที </t>
  </si>
  <si>
    <t>ไฟเรือน LED  แสง WARM WHITE  อุปกรณ์ครบชุด (ตัวอักษร)</t>
  </si>
  <si>
    <t>ไฟเรือน LED  แสง WARM WHITE  อุปกรณ์ครบชุด (ฝ้า)</t>
  </si>
  <si>
    <t>ไฟเรือน LED  แสง WARM WHITE  อุปกรณ์ครบชุด (ผนัง)</t>
  </si>
  <si>
    <t>รวมงานข้อ 4.1</t>
  </si>
  <si>
    <t>งานสวิตซ์และเต้ารับ (ปลั๊ก)</t>
  </si>
  <si>
    <t>สวิตซ์ไฟฟ้าทางเดียว 16A 250V</t>
  </si>
  <si>
    <t>รวมงานข้อ 4.2</t>
  </si>
  <si>
    <t>งานเดินสายไฟฟ้า</t>
  </si>
  <si>
    <t>เดินสายไฟฟ้า ดวงโคม</t>
  </si>
  <si>
    <t>เดินสายไฟฟ้า สวิตซ์</t>
  </si>
  <si>
    <t>เดินสายไฟฟ้า (ปลั๊ก)</t>
  </si>
  <si>
    <t>รวมงานข้อ 4.3</t>
  </si>
  <si>
    <t>งานแผงสวิทซ์และเซอร์กิตเบรกเกอร์</t>
  </si>
  <si>
    <t xml:space="preserve">ตู้โหลดเซ็นเตอร์ 3 เฟส 4 สาย 250A 12 ช่อง </t>
  </si>
  <si>
    <t xml:space="preserve">ตู้เก็บสวิตซ์ไฟฟ้า </t>
  </si>
  <si>
    <t>รวมงานข้อ 4.4</t>
  </si>
  <si>
    <t xml:space="preserve">  1.1 งานรื้อถอน</t>
  </si>
  <si>
    <t xml:space="preserve">  1.2 งานโครงสร้างวิศวกรรม</t>
  </si>
  <si>
    <t xml:space="preserve"> 1.3  งานสถาปัตยกรรม</t>
  </si>
  <si>
    <t xml:space="preserve"> 1.4  งานระบบไฟฟ้าและสื่อสาร</t>
  </si>
  <si>
    <t>รายการปรับปรุงซ่อมแซมอาคารหอประชุม 100/27</t>
  </si>
  <si>
    <t>1. งานรื้อถอน</t>
  </si>
  <si>
    <t>2. งานโครงสร้างวิศวกรรม</t>
  </si>
  <si>
    <t>3. งานสถาปัตยกรรม</t>
  </si>
  <si>
    <t>4. งานระบบไฟฟ้าและสื่อสาร</t>
  </si>
  <si>
    <t>จุด</t>
  </si>
  <si>
    <t xml:space="preserve"> flashing เคลือบสี ความหนา 0.50 mm.            กว้าง 60 ซม.</t>
  </si>
  <si>
    <t xml:space="preserve">ผนังสำเร็จรูปไม้ตกแต่งชนิดมีร่อง ขนาด 30X300X2.5 ซม. ติดตั้งเเนวยืน โครงเคร่าตามมาตราฐานผู้ผลิต อุดโป้วรอยต่อตามมาตราฐาน </t>
  </si>
  <si>
    <t>ผนังตกแต่งตามแบบภายในโครงไม้  กรุไม้อัดยางหนา  4 มม. กรุทับด้วยลามิเนทลายเสี้ยนไม้ สีน้ำตาลอ่อนเเนวยืน เว้นร่อง 2.5 ซม.  กรุทับด้วยลามิเนทลายสเเตนเลสขนเเมว</t>
  </si>
  <si>
    <t>ทาสีน้ำมันโลหะ (สีกันสนิม 1 เที่ยวสีทับหน้า 2 เที่ยว)</t>
  </si>
  <si>
    <t>ฝ้าเพดานสมาร์ทบอร์ดแบบเซาะร่อง 3'' ขนาด 60x120x0.4 ซม. โครงคร่าวโลหะชุบสังกะสี</t>
  </si>
  <si>
    <t>ตัวอักษรสเเตนเลสขึ้นรูปสูง 0.30 ม.หนา 0.025 ม.</t>
  </si>
  <si>
    <t>โคมไฟฟ้าแบบมีตะเเกรงอลูมิเนียมถี่ใบพับ ชนิดฝั่งฝ้ายิบซั่ม หลอด LED TUBE 8 2x18w. ขนาด 30x120 ซม.</t>
  </si>
  <si>
    <t>โคมไฟฟ้าแบบครอบอะครีลิค ชนิดติดลอย หลอด LED T5 1x8 w. ขนาด 30x60 ซม.</t>
  </si>
  <si>
    <t>โคมไฟฟ้าแบบเปลือย ชนิดติดลอย หลอด LED T5 1X16w. ขนาด 6x120 ซม.</t>
  </si>
  <si>
    <t>เต้ารับไฟฟ้าแบบคู่ ขากลม-แบน  16A 250V มีกราวด์ ม่านนิรภัย</t>
  </si>
  <si>
    <t>กลุ่มงานที่ 1 รายการปรับปรุงซ่อมแซมอาคารหอประชุม 100/27</t>
  </si>
  <si>
    <t>รวมค่าแรง</t>
  </si>
  <si>
    <t xml:space="preserve"> - ค่าแรงงานให้ใช้ตามบัญชีมาตรฐานค่าแรงงานของกรมบัญชีกลาง</t>
  </si>
  <si>
    <t xml:space="preserve"> - ค่าใช้จ่ายในรูป Factor F งานก่อสร้างอาคาร</t>
  </si>
  <si>
    <t>ปรับปรุงระบบงานโสตทัศนูปกรณ์ หอพักและอาคารประกอบ</t>
  </si>
  <si>
    <t>วิทยุและไฟฟ้า</t>
  </si>
  <si>
    <t>เครื่อง</t>
  </si>
  <si>
    <t>เครื่องรับโทรทัศน์ LED 32 นิ้ว</t>
  </si>
  <si>
    <t>ขาแขวนทีวิติดผนัง 32-70 นิ้ว</t>
  </si>
  <si>
    <t>กล่องรับสัญญาณร้อมจาน  KU-Band</t>
  </si>
  <si>
    <t>ชั้นวางของติดผนังไม่น้อยกว่า 30 ซ.ม.</t>
  </si>
  <si>
    <t>งานระบบปลั๊กไฟ</t>
  </si>
  <si>
    <t>รวมค่าติดตั้ง</t>
  </si>
  <si>
    <t xml:space="preserve"> - ราคาวัสดุให้ใช้ราคาของพาณิชย์จังหวัด / จังหวัดใกล้เคียง / สืบราคาจากท้องถิ่น / บัญชีราคาค่าวัสดุก่อสร้างและค่าแรงงาน ปีงบประมาณ 2564</t>
  </si>
  <si>
    <t xml:space="preserve"> '- ผู้ว่าจ้างออกค่าน้ำค่าไฟ</t>
  </si>
  <si>
    <t xml:space="preserve">     (นางกุลวดี  สายเพอ)</t>
  </si>
  <si>
    <t>รองผู้อำนวยการกลุ่มบริหารงบประมาณ</t>
  </si>
  <si>
    <t xml:space="preserve">  สรุป </t>
  </si>
  <si>
    <t>ก่อสร้างอาคารเรียน 324 ล./55-ข เขตแผ่นดินไหว</t>
  </si>
  <si>
    <t>กุมภาพันธ์</t>
  </si>
  <si>
    <t>ส่วนที่ 1 ค่าก่อสร้าง</t>
  </si>
  <si>
    <t>ส่วนที่ 2 ค่าครุภัณฑ์จัดซื้อหรือสั่งซื้อ</t>
  </si>
  <si>
    <t>ส่วนที่ 3 ค่าใช้จ่ายพิเศษตามข้อกำหนดและค่าใช้จ่ายอื่นที่จำเป็นต้องมี</t>
  </si>
  <si>
    <t>แบบ ปร.4(ก) ที่แนบ มีจำนวน</t>
  </si>
  <si>
    <t>ดอกเบี้ยเงินกู้……………5………….%</t>
  </si>
  <si>
    <t>อาคารเรียน 324 ล./55-ข เขตแผ่นดินไหว</t>
  </si>
  <si>
    <t>กลุ่มงานที่ 1</t>
  </si>
  <si>
    <t>งานโครงสร้างวิศวกรรม</t>
  </si>
  <si>
    <t>งานสถาปัตยกรรม</t>
  </si>
  <si>
    <t>งานระบบสุขาภิบาล ดับเพลิง และป้องกันอัคคีภัย</t>
  </si>
  <si>
    <t>งานระบบไฟฟ้าและสื่อสาร</t>
  </si>
  <si>
    <t>งานระบบปรับอากาศและระบายอากาศ</t>
  </si>
  <si>
    <t>งานระบบลิฟท์และบันไดเลื่อน</t>
  </si>
  <si>
    <t>งานระบบเครื่องกลและระบบพิเศษอื่น ๆ</t>
  </si>
  <si>
    <t>กลุ่มงานที่ 2</t>
  </si>
  <si>
    <t>งานครุภัณฑ์จัดจ้างหรือสั่งทำ</t>
  </si>
  <si>
    <t>งานตกแต่งภายในอาคาร</t>
  </si>
  <si>
    <t>รวมค่างานกลุ่มที่ 2</t>
  </si>
  <si>
    <t>กลุ่มงานที่ 3</t>
  </si>
  <si>
    <t>งานภูมิทัศน์</t>
  </si>
  <si>
    <t>งานผังบริเวณและงานก่อสร้างประกอบอื่น ๆ</t>
  </si>
  <si>
    <t>รวมค่างานกลุ่มที่ 3</t>
  </si>
  <si>
    <t>ส่วนที่ 1 ค่างานต้นทุน (คำนวณในราคาทุน)</t>
  </si>
  <si>
    <t xml:space="preserve">กลุ่มงานที่ 1 </t>
  </si>
  <si>
    <t>งานดิน หิน ทราย และฐานราก</t>
  </si>
  <si>
    <t>ขุดดินฐานรากและถมคืน (แรงคน)</t>
  </si>
  <si>
    <t>ทรายหยาบรองก้นฐานราก</t>
  </si>
  <si>
    <t>คอนกรีตหยาบรองรองก้นฐานราก 1:3:5</t>
  </si>
  <si>
    <t>ดินถม</t>
  </si>
  <si>
    <t>งานตอกเสาเข็ม</t>
  </si>
  <si>
    <t>เสาเข็ม คอร.สี่เหลี่ยมตันขนาด 0.26x0.26x21.00 ม.</t>
  </si>
  <si>
    <t>ค่าสกัดหัวเสาเข็ม</t>
  </si>
  <si>
    <t>ค่าทดสอบดิน วิธี BORING TEST</t>
  </si>
  <si>
    <t>รวมงานข้อ 1.2</t>
  </si>
  <si>
    <t xml:space="preserve"> รวมค่างานส่วนที่  1 ทั้งหมด</t>
  </si>
  <si>
    <t>งานแบบหล่อคอนกรีต</t>
  </si>
  <si>
    <t>แบบทั่วไป อาคาร 4 ชั้น (ใช้ 50%)</t>
  </si>
  <si>
    <t>ไม้คร่าว</t>
  </si>
  <si>
    <t>ค่าแรงไม้แบบ</t>
  </si>
  <si>
    <t xml:space="preserve">ตะปูขนาดต่าง ๆ </t>
  </si>
  <si>
    <t>ลบ.ฟ.</t>
  </si>
  <si>
    <t>กก.</t>
  </si>
  <si>
    <t>รวมงานข้อ 1.3</t>
  </si>
  <si>
    <t>งานคอนกรีตโครงสร้าง</t>
  </si>
  <si>
    <t>คอนกรีตผสมเสร็จ 240 กก./ตร.ซม./210กก./ตร.ซม.</t>
  </si>
  <si>
    <t>รวมงานข้อ 1.4</t>
  </si>
  <si>
    <t>งานเหล็กเสริมคอนกรีต</t>
  </si>
  <si>
    <t xml:space="preserve">เหล็กกลม SR 24 Ø 6 มม. </t>
  </si>
  <si>
    <t xml:space="preserve">เหล็กกลม SR 24 Ø 9 มม. </t>
  </si>
  <si>
    <t xml:space="preserve">เหล็กข้ออ้อย SR 40 Ø 12 มม. </t>
  </si>
  <si>
    <t xml:space="preserve">เหล็กข้ออ้อย SR 40 Ø 16 มม. </t>
  </si>
  <si>
    <t xml:space="preserve">เหล็กข้ออ้อย SR 40 Ø 20 มม. </t>
  </si>
  <si>
    <t xml:space="preserve">เหล็กข้ออ้อย SR 40 Ø 25 มม. </t>
  </si>
  <si>
    <t>ลวดผูกเหล็กโครงสร้าง (เบอร์ 18)</t>
  </si>
  <si>
    <t>รวมงานข้อ 1.5</t>
  </si>
  <si>
    <t>ตัน</t>
  </si>
  <si>
    <t>งานพื้นสำเร็จรูป</t>
  </si>
  <si>
    <t>พื้นสำเร็จรูปชนิดกลวง หนา 10 ซม. LL 300กก./ตร.ม.</t>
  </si>
  <si>
    <t>คอนกรีตทับหน้าพื้นสำเร็จรูป หนา 5 ซม.</t>
  </si>
  <si>
    <t>เหล็กตะแกรง WiRE MESH Ø 4 มม.@ 0.20 ม.</t>
  </si>
  <si>
    <t>รวมงานข้อ 1.6</t>
  </si>
  <si>
    <t>งานโครงหลังคาเหล็ก</t>
  </si>
  <si>
    <t>เหล็กรูปตัวซี ขนาด 100x50x20x2.3 มม.</t>
  </si>
  <si>
    <t>เหล็กรูปตัวซี ขนาด 75x45x15x2.3 มม.</t>
  </si>
  <si>
    <t>เหล็กฉากขาเท่ากัน 50x50x3.2 มม.</t>
  </si>
  <si>
    <t>แผ่นเพลทเหล็ก หนา 4 มม. (ขนาดตามแบบรูปรายการ)</t>
  </si>
  <si>
    <t>แผ่นเพลทเหล็ก หนา 4 มม. งอฉาก (ขนาดตามแบบรูปรายการ)</t>
  </si>
  <si>
    <t>Extention Bolt ขนาด Ø 9 มม.</t>
  </si>
  <si>
    <t>Extention Bolt ขนาด Ø 12 มม.</t>
  </si>
  <si>
    <t>น๊อต ขนาด Ø 15 มม.</t>
  </si>
  <si>
    <t>แปเหล็กชุสังกะสี สำเร็จรูป</t>
  </si>
  <si>
    <t>ตะปูเกลียวยึดแป</t>
  </si>
  <si>
    <t>ค่าแรงติดตั้ง , ตัด , เชื่อม โครงหลังคาเหล็กรูปพรรณ</t>
  </si>
  <si>
    <t>พ่นสีกันสนิมโครงหลังคา</t>
  </si>
  <si>
    <t>รวมงานข้อ 1.7</t>
  </si>
  <si>
    <t>กระเบื้องลอนคู่ สี ขนาด 0.50x1.20 ม.หนาไม่น้อยกว่า 5 มม.</t>
  </si>
  <si>
    <t>ครอบสันโค้ง</t>
  </si>
  <si>
    <t>ครอบตะเข้</t>
  </si>
  <si>
    <t>ครอบโครงปิดปลาย</t>
  </si>
  <si>
    <t>ครอบโค้ง 3 ทาง</t>
  </si>
  <si>
    <t>ตะปูเกลียวปลายสว่าน</t>
  </si>
  <si>
    <t>ตะปูเกลียวยึดครอบกระเบื้อง</t>
  </si>
  <si>
    <t>อุปกรณ์ติดตั้งครอบโค้ง</t>
  </si>
  <si>
    <t>ค่าแรงมุงกระเบื้องหลังคา</t>
  </si>
  <si>
    <t>เชิงชายสำเร็จรูปไฟเบอร์ซีเมนต์บอร์ด(ตามแบบรูป)</t>
  </si>
  <si>
    <t>ไม้ปิดกันนกลอนคู่ ไฟเบอร์ซีเมนต์บอร์ด(ตามแบบรูป)</t>
  </si>
  <si>
    <t>แผ่นสะท้อนความร้อนอลูมิเนียมฟลอยล์ 2 ด้าน</t>
  </si>
  <si>
    <t>(C1)</t>
  </si>
  <si>
    <t>ฝ้าเพดานกระเบื้องซีเมนต์เส้นใยแผ่นเรียบ หนา 6 มม. ตีเว้นร่อง โครงคร่าวเหล็กชุบสังกะสี</t>
  </si>
  <si>
    <t>ฝ้าเพดานกระเบื้องซีเมนต์เส้นใยแผ่นเรียบ หนา 6 มม.โครงเคร่าทีบาร์</t>
  </si>
  <si>
    <t>(C2)</t>
  </si>
  <si>
    <t>(C3)</t>
  </si>
  <si>
    <t>ฝ้าเพดานระแนงไฟเบอร์ซีเมนต์สำเร็จรูป(ตามแบบรูป)</t>
  </si>
  <si>
    <t>อุดแต่งยาแนวใต้พื้นสำเร็จรูป</t>
  </si>
  <si>
    <t>บัวฝ้าเพดานไฟเบอร์ซีเมนต์บอร์ด 2" หนา 8 มม.</t>
  </si>
  <si>
    <t>ทาสีพลาสติกฝ้าเพดาน</t>
  </si>
  <si>
    <t>รวมงานข้อ 2.2</t>
  </si>
  <si>
    <t>(F1)</t>
  </si>
  <si>
    <t>(F2)</t>
  </si>
  <si>
    <t>(F3)</t>
  </si>
  <si>
    <t>(F4)</t>
  </si>
  <si>
    <t>(F6)</t>
  </si>
  <si>
    <t>ผิวพื้นปูกระเบื้องเซรามิค ขนาด 12"X12"</t>
  </si>
  <si>
    <t>หินขัดพร้อมเส้นแบ่งแนว</t>
  </si>
  <si>
    <t>ผิวพื้นขัดมันเรียบ</t>
  </si>
  <si>
    <t>พื้นปูบล๊อก หนา 6 ซม. สีซีเมนต์</t>
  </si>
  <si>
    <t>ผิวพื้นปูกระเบื้องพอร์ซเลน ขอบตัด ขนาด 0.60x0.60 เมตร</t>
  </si>
  <si>
    <t>ขอบคันหินคอนกรีตทางเท้า ยาว 1.00 เมตร</t>
  </si>
  <si>
    <t>(ผ1)</t>
  </si>
  <si>
    <t>(ผ2)</t>
  </si>
  <si>
    <t>(ผ3)</t>
  </si>
  <si>
    <t>(ผ4)</t>
  </si>
  <si>
    <t>(ผ6)</t>
  </si>
  <si>
    <t>(ผ7)</t>
  </si>
  <si>
    <t>(ผ10)</t>
  </si>
  <si>
    <t>(ผ11)</t>
  </si>
  <si>
    <t>(ผ12)</t>
  </si>
  <si>
    <t>ผนังก่อคอนกรีตบล๊อก 7 ซม.</t>
  </si>
  <si>
    <t>ผนังก่อคอนกรีตบล๊อก 2 ชั้น(เต็มหน้าคาน)</t>
  </si>
  <si>
    <t>ผนังบุกระเบื้องเคลือบ 8"x8"</t>
  </si>
  <si>
    <t>ผนังกั้นห้องน้ำสำเร็จรูป พร้อมอุปกรณ์ (เฉพาะชุดบานประตู)</t>
  </si>
  <si>
    <t>ผนังกั้นห้องน้ำสำเร็จรูป พร้อมอุปกรณ์ (ผนัง+บานประตู)</t>
  </si>
  <si>
    <t>ผนังก่อคอนกรีตบล๊อกกันฝนลิ้นคู่ (ตามแบบ)</t>
  </si>
  <si>
    <t>ผนังก่อคอนกรีตบล๊อกช่องลม (ตามแบบ)</t>
  </si>
  <si>
    <t>ผนังก่อบล๊อกแก้ว</t>
  </si>
  <si>
    <t>ผนังกระเบื้องซีเมนต์เว้นใยแผ่นเรียบ หนา 8 มม. กรุ 2 ด้าน โครงเคร่าเหล็กชุบสังกะสี ตีเว้นร่อง</t>
  </si>
  <si>
    <t>ผนังกระเบื้องซีเมนต์เว้นใยแผ่นเรียบ หนา 8 มม. เซาะร่องในตัว โครงเคร่าเหล็กชุบสังกะสี ตีเว้นร่อง</t>
  </si>
  <si>
    <t>รวมงานข้อ 2.3</t>
  </si>
  <si>
    <t>งานบัวเชิงผนัง</t>
  </si>
  <si>
    <t>บัวเชิงผนัง PVC 4" หนา 8 มม.</t>
  </si>
  <si>
    <t>รวมงานข้อ 2.4</t>
  </si>
  <si>
    <t>รวมงานข้อ 2.5</t>
  </si>
  <si>
    <t>ฉาบปูนเรียบผนัง</t>
  </si>
  <si>
    <t>ฉาบปูนเรียบโครงสร้าง</t>
  </si>
  <si>
    <t>รวมงานข้อ 2.6</t>
  </si>
  <si>
    <t>งานประตูหน้าต่างและช่องแสง/ระบสยอากาศ</t>
  </si>
  <si>
    <t>ประตูเหล็กม้วน D.0 พร้อมอุปกรณ์</t>
  </si>
  <si>
    <t>ประตูห้องเรียน D.1 พร้อมอุปกรณ์</t>
  </si>
  <si>
    <t>ประตูห้องเรียน D.2 พร้อมอุปกรณ์</t>
  </si>
  <si>
    <t>ประตูห้องน้ำนักเรียน D.3 พร้อมอุปกรณ์</t>
  </si>
  <si>
    <t>ประตูห้องน้ำครู D.4 พร้อมอุปกรณ์</t>
  </si>
  <si>
    <t>ประตูห้องวางแท้งน้ำ D.5 พร้อมอุปกรณ์</t>
  </si>
  <si>
    <t>ประตูห้องเก็บของ D.6 พร้อมอุปกรณ์</t>
  </si>
  <si>
    <t>ประตูห้องน้ำปั้มน้ำ D.8 พร้อมอุปกรณ์</t>
  </si>
  <si>
    <t>ประตูห้องเก็บของใต้บันได D.7</t>
  </si>
  <si>
    <t>ประตูห้องเก็บอุปกรณ์ D.9 พร้อมอุปกรณ์</t>
  </si>
  <si>
    <t>หน้าต่างห้องเรียน น.1</t>
  </si>
  <si>
    <t>หน้าต่างห้องเรียน น.2 พร้อมช่องแสง</t>
  </si>
  <si>
    <t>หน้าต่างห้องเรียน น.3 พร้อมช่องแสง</t>
  </si>
  <si>
    <t>หน้าต่าง W.1</t>
  </si>
  <si>
    <t>หน้าต่าง W.2</t>
  </si>
  <si>
    <t>หน้าต่าง W.3</t>
  </si>
  <si>
    <t>หน้าต่าง AL.1</t>
  </si>
  <si>
    <t>หน้าต่าง AL.2</t>
  </si>
  <si>
    <t>หน้าต่าง AL.3</t>
  </si>
  <si>
    <t>หน้าต่าง AL.4(เกล็ดระบายอากาศ)</t>
  </si>
  <si>
    <t>เสาเอ็น+ทับหลัง ค.ส.ล.ประตู-หน้าต่าง</t>
  </si>
  <si>
    <t>รวมงานข้อ 2.7</t>
  </si>
  <si>
    <t>งานตกแต่งผิวบันได+บันไดเหล็ก</t>
  </si>
  <si>
    <t>บันได 1 ขึ้นอาคาร</t>
  </si>
  <si>
    <t>พื้นชานพักบันได ผิวหินขัด</t>
  </si>
  <si>
    <t>จมูกบันไดอลูมิเนียมชนิด 6 ร่อง</t>
  </si>
  <si>
    <t>ราวบันไดสแตนเลส Ø 1 1/2" (ติดข้างผนังบันได)</t>
  </si>
  <si>
    <t>ผนังราวบันไดก่อบล๊อค 7 ซม. ฉาบปูนเรียบทาสี พร้อมราวสแตนเลส</t>
  </si>
  <si>
    <t>รวมงานข้อ 2.8</t>
  </si>
  <si>
    <t>งานสุขภัณฑ์และอุปกรณ์ห้องน้ำห้องส้วม</t>
  </si>
  <si>
    <t>โถส้วมนั่งยองมีฐาน สีขาว แบบมีหม้อน้ำ</t>
  </si>
  <si>
    <t>โถส้วมนั่งราบ สีขาว แบบมีหม้อน้ำ</t>
  </si>
  <si>
    <t>โถปัสสาวะชาย สีขาว พร้อมฟลัชวาล์ว</t>
  </si>
  <si>
    <t>อ่างล้างหน้าแบบฝังบนเคาน์เตอร์สขาว พร้อมก๊อกน้ำแบบกด</t>
  </si>
  <si>
    <t>เคาน์เตอร์อ่างล้างหน้าพร้อมวัสดุบผิว (แกรนิต) ห้องน้ำครูหญิง</t>
  </si>
  <si>
    <t>เคาน์เตอร์อ่างล้างหน้าพร้อมวัสดุบผิว (แกรนิต) ห้องน้ำครูชาย</t>
  </si>
  <si>
    <t>เคาน์เตอร์อ่างล้างหน้าพร้อมวัสดุบผิว (แกรนิต) ห้องน้ำนักเรียนหญิง</t>
  </si>
  <si>
    <t>เคาน์เตอร์อ่างล้างหน้าพร้อมวัสดุบผิว (แกรนิต) ห้องน้ำนักเรียนชาย</t>
  </si>
  <si>
    <t>ที่ใส่กระดาษชำระ สีขาว</t>
  </si>
  <si>
    <t>ก๊อกน้ำชนิดหัวบอลวาล์ว</t>
  </si>
  <si>
    <t>สายฉีดชำระ</t>
  </si>
  <si>
    <t>สต๊อปวาล์ว Ø 1/2"</t>
  </si>
  <si>
    <t>กระจกเงาห้องน้ำครูชาย และครูหญิง (ขนาดตามแบบรูป)</t>
  </si>
  <si>
    <t>กระจกเงาห้องน้ำนักเรียนหญิง (ขนาดตามแบบรูปรายการ)</t>
  </si>
  <si>
    <t>กระจกเงาห้องน้ำนักเรียนชาย (ขนาดตามแบบรูปรายการ)</t>
  </si>
  <si>
    <t>แผ่นตะแกรงกรองผงชนิดดักกลิ่น</t>
  </si>
  <si>
    <t>แผงกั้นปัสสาวะชายสำเร็จรูป</t>
  </si>
  <si>
    <t>ฝาปิดส้วมทองเหลือง</t>
  </si>
  <si>
    <t>รวมงานข้อ 2.9</t>
  </si>
  <si>
    <t>สีน้ำอะครีลิค 100% มอก. 2321-2549</t>
  </si>
  <si>
    <t>ทาสีน้ำมัน,สีกันเปื้อน</t>
  </si>
  <si>
    <t>รวมงานข้อ 2.10</t>
  </si>
  <si>
    <t>งานเบ็ดเตล็ด - งานอื่น ๆ</t>
  </si>
  <si>
    <t>ผนังระเบียง ค.ส.ล. พร้อมราวสแตนเลส Ø 1 1/2"</t>
  </si>
  <si>
    <t>บัวประดับสำเร็จรูป(โถงบันได)</t>
  </si>
  <si>
    <t>บัวประดับสำเร็จรูป (ทั่วไป)</t>
  </si>
  <si>
    <t>รวมงานข้อ 2.11</t>
  </si>
  <si>
    <t>ขั้นบันได ผิวหินขัด</t>
  </si>
  <si>
    <t>ที่</t>
  </si>
  <si>
    <t>อัน</t>
  </si>
  <si>
    <t>แผง</t>
  </si>
  <si>
    <t xml:space="preserve"> รวมค่างานสถาปัตยกรรมทั้งหมด</t>
  </si>
  <si>
    <t>งานระบบสุขาภิบาล ดับเพลิง และป้องกัน</t>
  </si>
  <si>
    <t>งานเดินท่อโสโครก</t>
  </si>
  <si>
    <t>เดินท่อส้วม</t>
  </si>
  <si>
    <t>เดินท่อปัสสาวะ</t>
  </si>
  <si>
    <t>เดินท่อน้ำทิ้งอ่างล้างหน้า</t>
  </si>
  <si>
    <t>เดินท่อรูน้ำทิ้ง</t>
  </si>
  <si>
    <t>เดินท่อระบายอากาศ</t>
  </si>
  <si>
    <t>งานเดินท่อน้ำดี</t>
  </si>
  <si>
    <t>เดินท่อน้ำส้วม</t>
  </si>
  <si>
    <t>เดินท่อน้ำโถปัสสาวะ</t>
  </si>
  <si>
    <t>เดินท่อน้ำอ่างล้างหน้า</t>
  </si>
  <si>
    <t>เดินท่อก๊อกน้ำ</t>
  </si>
  <si>
    <t>เดินท่อสายชำระ</t>
  </si>
  <si>
    <t>งานระบบสุขาภิบาลภายนอกอาคาร</t>
  </si>
  <si>
    <t>ถังบำบัดระบบเกรอะและกรองในตัว ขนาดความจุ 6,000 ลิตร</t>
  </si>
  <si>
    <t>ถังน้ำไฟเบอร์กลาส  ขนาดความจุ 1500 ลิตร</t>
  </si>
  <si>
    <t>ถังน้ำสเตนเลส ขนาดความจุ 600-650 ลิตร</t>
  </si>
  <si>
    <t>บ่อพักน้ำสำเร็จรูป (ตามแบบรูปรายการ)</t>
  </si>
  <si>
    <t>บ่อพักสำหรับทำข้องอดักกลิ่น (ตามแบบรูป)</t>
  </si>
  <si>
    <t>เครื่องสูบน้ำแบบหอยโข่งชนิดแรงดันสูง ขนาด 1.5 แรงม้า</t>
  </si>
  <si>
    <r>
      <t xml:space="preserve">ท่อระบายน้ำซีเมนต์เส้นใยหิน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 xml:space="preserve"> 8"</t>
    </r>
  </si>
  <si>
    <t>งานระบบดับเพลิง</t>
  </si>
  <si>
    <t>เครื่องดับเพลิง ขนาด 10 ปอนด์</t>
  </si>
  <si>
    <t xml:space="preserve"> รวมค่างานสร้างวิศวกรรมทั้งหมด</t>
  </si>
  <si>
    <t xml:space="preserve"> รวมค่างานระบบสุขาภิบาล ดับเพลิง และปังกันอัคคีภัยทั้งหมด</t>
  </si>
  <si>
    <t>ถัง</t>
  </si>
  <si>
    <t>ใบ</t>
  </si>
  <si>
    <t>บ่อ</t>
  </si>
  <si>
    <t>โคมไฟฟ้าหลอด LED  1x18 W โชว์หลอด</t>
  </si>
  <si>
    <t>โคมไฟฟ้าหลอด LED 1x9 W โชว์หลอด</t>
  </si>
  <si>
    <t>โคมไฟฟ้าหลอด LED 1x9 W พร้อมกรอบกรองแสง</t>
  </si>
  <si>
    <t>โคมไฟกิ่ง  (โคมประดับ)</t>
  </si>
  <si>
    <r>
      <t xml:space="preserve">ดวงโคมดาวน์ไลท์ </t>
    </r>
    <r>
      <rPr>
        <sz val="14"/>
        <rFont val="Symbol"/>
        <family val="1"/>
        <charset val="2"/>
      </rPr>
      <t>ฦ</t>
    </r>
    <r>
      <rPr>
        <sz val="14"/>
        <rFont val="TH SarabunPSK"/>
        <family val="2"/>
      </rPr>
      <t xml:space="preserve"> 17 ซม. หลอดคอมแพ็ค ขนาด 18 W.</t>
    </r>
  </si>
  <si>
    <t>งานสวิทซ์และเต้ารับ(ปลั๊ก)</t>
  </si>
  <si>
    <t>สวิทซ์เดี่ยว</t>
  </si>
  <si>
    <t>สวิทซ์ 2 ทาง</t>
  </si>
  <si>
    <t>ปลั๊กไฟฟ้า (เต้ารับ)</t>
  </si>
  <si>
    <t>เดินสายไฟฟ้า สวิทซ์</t>
  </si>
  <si>
    <t>ตู้เบรคเกอร์ ขนาด  24 ช่อง (พร้อมเมนเบรกเกอร์และลูกเบรกเกอร์)</t>
  </si>
  <si>
    <t>เซฟตี้สวิทซ์ ขนาด  200 แอมป์ (3 เฟส 4 สาย)</t>
  </si>
  <si>
    <t>งานระบบสายล่อฟ้า</t>
  </si>
  <si>
    <t>สายล่อฟ้ามาตรฐาน พร้อมอุปกรณ์ครบชุด</t>
  </si>
  <si>
    <t>รวมงานข้อ 4.5</t>
  </si>
  <si>
    <t xml:space="preserve"> รวมค่างานระบบไฟฟ้าและสื่อสารทั้งหมด</t>
  </si>
  <si>
    <t>เครื่องปรับอากาศแบบแยกส่วน</t>
  </si>
  <si>
    <t>งานพัดลมระบายอากาศ</t>
  </si>
  <si>
    <t>รวมงานข้อ 5.1</t>
  </si>
  <si>
    <t>พัดลมระบายอากาศแบบ ต่อท่อฝังฝ้าเพดาน</t>
  </si>
  <si>
    <t>รวมงานข้อ 5.2</t>
  </si>
  <si>
    <t>รวมค่างานระบบปรับอากาศและระบายอากาศทั้งหมด</t>
  </si>
  <si>
    <t>รวมค่างานระบบลิฟท์และบันไดเลื่อนทั้งหมด</t>
  </si>
  <si>
    <t>รวมงานข้อ 6.2</t>
  </si>
  <si>
    <t>รวมงานข้อ 6.1</t>
  </si>
  <si>
    <t>งานระบบลิฟท์</t>
  </si>
  <si>
    <t>งานบันไดเลื่อน</t>
  </si>
  <si>
    <t>งานระบบเครื่องกลและระบบพิเศษอื่นๆ</t>
  </si>
  <si>
    <t>รวมงานข้อ 7.1</t>
  </si>
  <si>
    <t>รวมงานข้อ 7.2</t>
  </si>
  <si>
    <t>งานระบบเครื่องกล</t>
  </si>
  <si>
    <t>งานระบบอื่นๆที่เกี่ยวข้อง</t>
  </si>
  <si>
    <t>รวมค่างานระบบเครื่องกลและระบบพิเศษอื่น ๆ ทั้งหมด</t>
  </si>
  <si>
    <t xml:space="preserve">ครุภัณฑ์สร้างกับที่ </t>
  </si>
  <si>
    <t>กระดานดำ ขนาด 8.00 เมตร</t>
  </si>
  <si>
    <t>รวมค่างานครุภัณฑ์จัดจ้างหรือสั่งทำทั้งหมด</t>
  </si>
  <si>
    <t>งานเวทีห้องประชุม</t>
  </si>
  <si>
    <t>รวมค่างานตกแต่งภานในอาคารทั้งหมด</t>
  </si>
  <si>
    <t>งานภิทัศน์</t>
  </si>
  <si>
    <t>งานระบบสุขาภิบาลบริเวณ</t>
  </si>
  <si>
    <t>รวมค่างานภูมิทัศน์ทั้งหมด</t>
  </si>
  <si>
    <t>งานผังบริเวณและงานก่อสร้างประกอบอื่นๆ</t>
  </si>
  <si>
    <t>งานรั้ว ป้อมยาม ถนน ทางเท้า</t>
  </si>
  <si>
    <t>รวมค่างานผังบริเวณและงานก่อสร้างประกอบอื่นๆทั้งหมด</t>
  </si>
  <si>
    <t>ค่าวัสดุ</t>
  </si>
  <si>
    <t>รวมค่าวัสดุ  และค่าแรงงาน</t>
  </si>
  <si>
    <t xml:space="preserve">   สรุป ส่วนที่ 2 ครุภัณฑ์จัดซื้อหรือสั่งซื้อ</t>
  </si>
  <si>
    <t>หมวดงานทั้ง 6 รายการ</t>
  </si>
  <si>
    <t>งานจัดซื้อครุภัณฑ์ลอยตัว (ทุกชนิดและประเภท)</t>
  </si>
  <si>
    <t>งานจัดซื้ออุปกรณ์ระบบโสต</t>
  </si>
  <si>
    <t>งานจัดซื้ออุปกรณ์ระบบโสตทัศน์</t>
  </si>
  <si>
    <t>งานจัดซื้ออุปกรณ์ระบบคอมพิวเตอร์</t>
  </si>
  <si>
    <t>งานจัดซื้ออุปกรณ์ระบบรักษาความปลอดภัย</t>
  </si>
  <si>
    <t>งานจัดซื้อหรือสั่งซื้ออื่นๆ</t>
  </si>
  <si>
    <t>รวมค่างานส่วนที่ 2 ทั้งหมด</t>
  </si>
  <si>
    <t xml:space="preserve">   ส่วนที่ 2 ครุภัณฑ์จัดซื้อหรือสั่งซื้อ </t>
  </si>
  <si>
    <t>โต๊ะและเก้าอี้ครู  (ตามแบบ)</t>
  </si>
  <si>
    <t>โต๊ะและเก้าอี้เรียนมัธยมศึกษา (มอก.)</t>
  </si>
  <si>
    <t>รวมงานจัดซื้อครุภัณฑ์ลอยตัว</t>
  </si>
  <si>
    <t>รวมงานจัดซื้ออุปกรณ์ระบบโสต</t>
  </si>
  <si>
    <t>รวมงานจัดซื้ออุปกรณ์ระบบโสตทัศน์</t>
  </si>
  <si>
    <t>รวมงานจัดซื้ออุปกรณ์ระบบคอมพิวเตอร์</t>
  </si>
  <si>
    <t>แผงควบคุมหล้ก</t>
  </si>
  <si>
    <t>รวมงานจัดซื้ออุปกรณ์ระบบรักษาความปลอดภัย</t>
  </si>
  <si>
    <t>รวมงานจัดซื้อหรือสั่งซื้ออื่นๆ</t>
  </si>
  <si>
    <t>หมายเหตุ - ราคาวัสดุให้ใช้ราคาของพาณิชย์จังหวัด / จังหวัดใกล้เคียง / สืบราคาจากท้องถิ่น / บัญชีราคาค่าวัสดุก่อสร้างและค่าแรงงาน ปีงบประมาณ 2565</t>
  </si>
  <si>
    <t>37 หมู่ 8 ตำบลหนองหงส์ อำเภอทุ่งสง จังหวัดนครศรีธรรมราช</t>
  </si>
  <si>
    <t>นายสายัณห์  เจริญชัย , นายทินรัตน์  ชูจันทร์ , นายพีรพัฒน์  ถาวรภักดี</t>
  </si>
  <si>
    <t>เมื่อวันที่ 31 เดือน มกราคม พ.ศ. 2566</t>
  </si>
  <si>
    <t xml:space="preserve">  - ค่าแรงงานให้ใช้ตามบัญชีมาตรฐานค่าแรงงานของกรมบัญชีกลาง , - ค่าใช้จ่ายในรูป Factor F งานก่อสร้างอาคาร</t>
  </si>
  <si>
    <t>ผู้ตรวจ</t>
  </si>
  <si>
    <t>ผู้อำนวยการโรงเรียนโสตศึกษาจังหวัดนครศรีธรรมราช</t>
  </si>
  <si>
    <t>แบบ ปร.4 (ข) ที่แนบ มีจำนวน</t>
  </si>
  <si>
    <t>ดอกเบี้ยเงินกู้……………6………….%</t>
  </si>
  <si>
    <t>ตารางแสดงการคำนวณหาค่า FACTOR F งานอาคาร</t>
  </si>
  <si>
    <t>งานก่อสร้าง</t>
  </si>
  <si>
    <t>จังหวัด</t>
  </si>
  <si>
    <t>หน่วยงาน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</si>
  <si>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</si>
  <si>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</si>
  <si>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</si>
  <si>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</si>
  <si>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</si>
  <si>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</si>
  <si>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</si>
  <si>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</si>
  <si>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</si>
  <si>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</si>
  <si>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</si>
  <si>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</si>
  <si>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</si>
  <si>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</si>
  <si>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rgb="FF000000"/>
        <rFont val="Symbol"/>
        <family val="1"/>
        <charset val="2"/>
      </rPr>
      <t/>
    </r>
  </si>
  <si>
    <t>{</t>
  </si>
  <si>
    <r>
      <t>[</t>
    </r>
    <r>
      <rPr>
        <sz val="16"/>
        <color rgb="FF000000"/>
        <rFont val="TH SarabunPSK"/>
        <family val="2"/>
      </rPr>
      <t>( D - E ) x ( A - B )</t>
    </r>
    <r>
      <rPr>
        <sz val="22"/>
        <color rgb="FF000000"/>
        <rFont val="TH SarabunPSK"/>
        <family val="2"/>
      </rPr>
      <t>]</t>
    </r>
  </si>
  <si>
    <t>}</t>
  </si>
  <si>
    <t xml:space="preserve"> 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</si>
  <si>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</si>
  <si>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</si>
  <si>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</si>
  <si>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</si>
  <si>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</si>
  <si>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</si>
  <si>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</si>
  <si>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</si>
  <si>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</si>
  <si>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</si>
  <si>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</si>
  <si>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</si>
  <si>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สรุปค่าต้นทุนงาน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</si>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</sst>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"/>
    <numFmt numFmtId="167" formatCode="_-* #,##0_-;\-* #,##0_-;_-* &quot;-&quot;??_-;_-@_-"/>
    <numFmt numFmtId="168" formatCode="_-* #,##0.0000_-;\-* #,##0.0000_-;_-* &quot;-&quot;??_-;_-@_-"/>
    <numFmt numFmtId="169" formatCode="m/d"/>
    <numFmt numFmtId="170" formatCode="_(* #,##0_);_(* \(#,##0\);_(* &quot;-&quot;??_);_(@_)"/>
    <numFmt numFmtId="171" formatCode="[$-F800]dddd\,\ mmmm\ dd\,\ yyyy"/>
    <numFmt numFmtId="172" formatCode="_-* #,##0.00_-;\-* #,##0.00_-;_-* &quot;-&quot;_-;_-@_-"/>
    <numFmt numFmtId="173" formatCode="_-* #,##0.0_-;\-* #,##0.0_-;_-* &quot;-&quot;??_-;_-@_-"/>
    <numFmt numFmtId="174" formatCode="#,##0.00_ ;\-#,##0.00\ "/>
    <numFmt numFmtId="175" formatCode="[$-101041E]d\ mmmm\ yyyy;@"/>
    <numFmt numFmtId="176" formatCode="_-* #,##0.00000000000_-;\-* #,##0.00000000000_-;_-* &quot;-&quot;??_-;_-@_-"/>
    <numFmt numFmtId="177" formatCode="_-* #,##0.00000000_-;\-* #,##0.00000000_-;_-* &quot;-&quot;??_-;_-@_-"/>
  </numFmts>
  <fonts count="83" x14ac:knownFonts="1">
    <font>
      <sz val="14"/>
      <name val="Cordia New"/>
      <charset val="222"/>
    </font>
    <font>
      <sz val="14"/>
      <name val="Cordia New"/>
      <family val="2"/>
    </font>
    <font>
      <sz val="16"/>
      <name val="AngsanaUPC"/>
      <family val="1"/>
      <charset val="222"/>
    </font>
    <font>
      <sz val="14"/>
      <name val="CordiaUPC"/>
      <family val="2"/>
      <charset val="222"/>
    </font>
    <font>
      <b/>
      <sz val="18"/>
      <name val="Cordia New"/>
      <family val="2"/>
    </font>
    <font>
      <b/>
      <sz val="24"/>
      <name val="Cordia New"/>
      <family val="2"/>
    </font>
    <font>
      <b/>
      <sz val="36"/>
      <name val="Cordia New"/>
      <family val="2"/>
    </font>
    <font>
      <b/>
      <sz val="20"/>
      <color indexed="12"/>
      <name val="Cordia New"/>
      <family val="2"/>
    </font>
    <font>
      <b/>
      <sz val="18"/>
      <color indexed="14"/>
      <name val="Cordia New"/>
      <family val="2"/>
    </font>
    <font>
      <sz val="16"/>
      <name val="Cordia New"/>
      <family val="2"/>
    </font>
    <font>
      <sz val="16"/>
      <color indexed="14"/>
      <name val="Cordia New"/>
      <family val="2"/>
    </font>
    <font>
      <b/>
      <sz val="18"/>
      <color indexed="12"/>
      <name val="Cordia New"/>
      <family val="2"/>
    </font>
    <font>
      <b/>
      <sz val="16"/>
      <color indexed="12"/>
      <name val="Cordia New"/>
      <family val="2"/>
    </font>
    <font>
      <b/>
      <sz val="16"/>
      <name val="Cordia New"/>
      <family val="2"/>
    </font>
    <font>
      <sz val="16"/>
      <name val="AngsanaUPC"/>
      <family val="1"/>
      <charset val="222"/>
    </font>
    <font>
      <b/>
      <sz val="28"/>
      <name val="CordiaUPC"/>
      <family val="2"/>
      <charset val="222"/>
    </font>
    <font>
      <sz val="16"/>
      <name val="CordiaUPC"/>
      <family val="2"/>
      <charset val="222"/>
    </font>
    <font>
      <b/>
      <sz val="9"/>
      <name val="CordiaUPC"/>
      <family val="2"/>
      <charset val="222"/>
    </font>
    <font>
      <b/>
      <sz val="20"/>
      <name val="CordiaUPC"/>
      <family val="2"/>
      <charset val="222"/>
    </font>
    <font>
      <b/>
      <sz val="16"/>
      <name val="CordiaUPC"/>
      <family val="2"/>
      <charset val="222"/>
    </font>
    <font>
      <sz val="11"/>
      <name val="CordiaUPC"/>
      <family val="2"/>
      <charset val="222"/>
    </font>
    <font>
      <sz val="16"/>
      <color indexed="10"/>
      <name val="CordiaUPC"/>
      <family val="2"/>
      <charset val="222"/>
    </font>
    <font>
      <b/>
      <sz val="24"/>
      <color indexed="10"/>
      <name val="CordiaUPC"/>
      <family val="2"/>
      <charset val="22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indexed="14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8"/>
      <color indexed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6"/>
      <name val="TH SarabunPSK"/>
      <family val="2"/>
    </font>
    <font>
      <sz val="14"/>
      <name val="Cordia New"/>
      <charset val="22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sz val="8"/>
      <name val="Cordia New"/>
      <family val="2"/>
    </font>
    <font>
      <sz val="14"/>
      <color theme="1"/>
      <name val="TH SarabunPSK"/>
      <family val="2"/>
      <charset val="222"/>
    </font>
    <font>
      <sz val="14"/>
      <name val="Symbol"/>
      <family val="1"/>
      <charset val="2"/>
    </font>
    <font>
      <b/>
      <sz val="15"/>
      <name val="TH SarabunPSK"/>
      <family val="2"/>
    </font>
    <font>
      <b/>
      <sz val="14"/>
      <name val="TH SarabunPSK"/>
      <family val="2"/>
      <charset val="222"/>
    </font>
    <font>
      <sz val="15"/>
      <name val="TH SarabunPSK"/>
      <family val="2"/>
    </font>
    <font>
      <sz val="16"/>
      <name val="TH Sarabun New"/>
      <family val="2"/>
    </font>
    <font>
      <sz val="13"/>
      <color theme="1"/>
      <name val="TH SarabunPSK"/>
      <family val="2"/>
    </font>
    <font>
      <sz val="11"/>
      <color rgb="FF000000"/>
      <name val="Tahoma"/>
      <family val="2"/>
      <charset val="222"/>
    </font>
    <font>
      <b/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6"/>
      <color rgb="FFFF0000"/>
      <name val="TH SarabunPSK"/>
      <family val="2"/>
    </font>
    <font>
      <sz val="11"/>
      <color rgb="FF333333"/>
      <name val="Arial"/>
      <family val="2"/>
    </font>
    <font>
      <b/>
      <sz val="16"/>
      <color rgb="FF333333"/>
      <name val="TH SarabunPSK"/>
      <family val="2"/>
    </font>
    <font>
      <b/>
      <sz val="16"/>
      <color rgb="FF000000"/>
      <name val="Symbol"/>
      <family val="1"/>
      <charset val="2"/>
    </font>
    <font>
      <sz val="36"/>
      <color rgb="FF000000"/>
      <name val="Symbol"/>
      <family val="1"/>
      <charset val="2"/>
    </font>
    <font>
      <sz val="22"/>
      <color rgb="FF000000"/>
      <name val="TH SarabunPSK"/>
      <family val="2"/>
    </font>
    <font>
      <sz val="36"/>
      <color rgb="FF000000"/>
      <name val="TH SarabunPSK"/>
      <family val="2"/>
    </font>
    <font>
      <b/>
      <sz val="16"/>
      <color rgb="FFFF00FF"/>
      <name val="TH SarabunPSK"/>
      <family val="2"/>
    </font>
    <font>
      <sz val="12"/>
      <color rgb="FF000000"/>
      <name val="TH SarabunPSK"/>
      <family val="2"/>
    </font>
    <font>
      <sz val="16"/>
      <color indexed="8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CCFF"/>
        <bgColor rgb="FF000000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5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24" fillId="23" borderId="7" applyNumberFormat="0" applyFont="0" applyAlignment="0" applyProtection="0"/>
    <xf numFmtId="0" fontId="47" fillId="2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24" fillId="0" borderId="0"/>
    <xf numFmtId="165" fontId="2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" fillId="0" borderId="0"/>
    <xf numFmtId="0" fontId="66" fillId="0" borderId="0"/>
    <xf numFmtId="43" fontId="24" fillId="0" borderId="0" applyFont="0" applyFill="0" applyBorder="0" applyAlignment="0" applyProtection="0"/>
  </cellStyleXfs>
  <cellXfs count="1485">
    <xf numFmtId="0" fontId="0" fillId="0" borderId="0" xfId="0"/>
    <xf numFmtId="0" fontId="2" fillId="0" borderId="0" xfId="44"/>
    <xf numFmtId="0" fontId="0" fillId="0" borderId="10" xfId="0" applyBorder="1"/>
    <xf numFmtId="0" fontId="4" fillId="0" borderId="0" xfId="0" applyFont="1"/>
    <xf numFmtId="0" fontId="7" fillId="0" borderId="0" xfId="44" applyFont="1"/>
    <xf numFmtId="0" fontId="8" fillId="0" borderId="0" xfId="44" applyFont="1"/>
    <xf numFmtId="0" fontId="9" fillId="0" borderId="0" xfId="44" applyFont="1"/>
    <xf numFmtId="169" fontId="8" fillId="0" borderId="0" xfId="44" applyNumberFormat="1" applyFont="1"/>
    <xf numFmtId="0" fontId="7" fillId="0" borderId="0" xfId="44" applyFont="1" applyAlignment="1">
      <alignment horizontal="center"/>
    </xf>
    <xf numFmtId="0" fontId="8" fillId="0" borderId="0" xfId="44" applyFont="1" applyAlignment="1">
      <alignment horizontal="left"/>
    </xf>
    <xf numFmtId="0" fontId="8" fillId="0" borderId="0" xfId="44" applyFont="1" applyAlignment="1">
      <alignment horizontal="center"/>
    </xf>
    <xf numFmtId="0" fontId="10" fillId="0" borderId="0" xfId="44" applyFont="1"/>
    <xf numFmtId="0" fontId="11" fillId="0" borderId="0" xfId="44" applyFont="1"/>
    <xf numFmtId="0" fontId="12" fillId="0" borderId="0" xfId="44" applyFont="1"/>
    <xf numFmtId="0" fontId="13" fillId="0" borderId="0" xfId="44" applyFont="1"/>
    <xf numFmtId="0" fontId="9" fillId="0" borderId="0" xfId="44" applyFont="1" applyAlignment="1">
      <alignment horizontal="center"/>
    </xf>
    <xf numFmtId="169" fontId="9" fillId="0" borderId="0" xfId="44" applyNumberFormat="1" applyFont="1"/>
    <xf numFmtId="0" fontId="16" fillId="0" borderId="0" xfId="43" applyFont="1" applyAlignment="1">
      <alignment horizontal="centerContinuous"/>
    </xf>
    <xf numFmtId="0" fontId="16" fillId="0" borderId="0" xfId="43" applyFont="1"/>
    <xf numFmtId="0" fontId="18" fillId="0" borderId="0" xfId="43" applyFont="1"/>
    <xf numFmtId="0" fontId="3" fillId="0" borderId="0" xfId="0" applyFont="1"/>
    <xf numFmtId="0" fontId="19" fillId="0" borderId="0" xfId="43" applyFont="1"/>
    <xf numFmtId="0" fontId="16" fillId="0" borderId="0" xfId="43" applyFont="1" applyAlignment="1">
      <alignment horizontal="left"/>
    </xf>
    <xf numFmtId="17" fontId="19" fillId="0" borderId="0" xfId="43" quotePrefix="1" applyNumberFormat="1" applyFont="1" applyAlignment="1">
      <alignment horizontal="center"/>
    </xf>
    <xf numFmtId="0" fontId="19" fillId="0" borderId="0" xfId="43" applyFont="1" applyAlignment="1">
      <alignment horizontal="center"/>
    </xf>
    <xf numFmtId="0" fontId="16" fillId="0" borderId="0" xfId="43" applyFont="1" applyAlignment="1">
      <alignment horizontal="right"/>
    </xf>
    <xf numFmtId="0" fontId="16" fillId="0" borderId="0" xfId="43" applyFont="1" applyAlignment="1">
      <alignment horizontal="right" vertical="center"/>
    </xf>
    <xf numFmtId="43" fontId="16" fillId="0" borderId="0" xfId="42" applyFont="1"/>
    <xf numFmtId="0" fontId="16" fillId="0" borderId="0" xfId="43" quotePrefix="1" applyFont="1" applyAlignment="1">
      <alignment horizontal="center"/>
    </xf>
    <xf numFmtId="0" fontId="9" fillId="0" borderId="0" xfId="0" applyFont="1"/>
    <xf numFmtId="43" fontId="16" fillId="0" borderId="0" xfId="42" quotePrefix="1" applyFont="1" applyAlignment="1">
      <alignment horizontal="right"/>
    </xf>
    <xf numFmtId="0" fontId="16" fillId="0" borderId="0" xfId="43" applyFont="1" applyAlignment="1">
      <alignment horizontal="center"/>
    </xf>
    <xf numFmtId="0" fontId="16" fillId="0" borderId="0" xfId="43" quotePrefix="1" applyFont="1"/>
    <xf numFmtId="0" fontId="20" fillId="0" borderId="0" xfId="43" applyFont="1"/>
    <xf numFmtId="0" fontId="18" fillId="0" borderId="21" xfId="43" applyFont="1" applyBorder="1"/>
    <xf numFmtId="0" fontId="16" fillId="0" borderId="21" xfId="43" applyFont="1" applyBorder="1"/>
    <xf numFmtId="0" fontId="25" fillId="0" borderId="0" xfId="44" applyFont="1" applyAlignment="1">
      <alignment horizontal="center"/>
    </xf>
    <xf numFmtId="0" fontId="26" fillId="25" borderId="0" xfId="44" applyFont="1" applyFill="1" applyAlignment="1">
      <alignment vertical="center"/>
    </xf>
    <xf numFmtId="0" fontId="27" fillId="25" borderId="0" xfId="44" applyFont="1" applyFill="1"/>
    <xf numFmtId="0" fontId="27" fillId="25" borderId="42" xfId="44" applyFont="1" applyFill="1" applyBorder="1"/>
    <xf numFmtId="0" fontId="27" fillId="25" borderId="43" xfId="44" applyFont="1" applyFill="1" applyBorder="1"/>
    <xf numFmtId="0" fontId="27" fillId="25" borderId="44" xfId="44" applyFont="1" applyFill="1" applyBorder="1"/>
    <xf numFmtId="3" fontId="27" fillId="25" borderId="44" xfId="44" applyNumberFormat="1" applyFont="1" applyFill="1" applyBorder="1"/>
    <xf numFmtId="167" fontId="27" fillId="25" borderId="44" xfId="42" applyNumberFormat="1" applyFont="1" applyFill="1" applyBorder="1" applyAlignment="1"/>
    <xf numFmtId="167" fontId="27" fillId="25" borderId="43" xfId="42" applyNumberFormat="1" applyFont="1" applyFill="1" applyBorder="1" applyAlignment="1"/>
    <xf numFmtId="0" fontId="27" fillId="25" borderId="31" xfId="44" applyFont="1" applyFill="1" applyBorder="1"/>
    <xf numFmtId="0" fontId="27" fillId="25" borderId="32" xfId="44" applyFont="1" applyFill="1" applyBorder="1"/>
    <xf numFmtId="0" fontId="28" fillId="25" borderId="28" xfId="44" applyFont="1" applyFill="1" applyBorder="1"/>
    <xf numFmtId="0" fontId="27" fillId="25" borderId="28" xfId="44" applyFont="1" applyFill="1" applyBorder="1"/>
    <xf numFmtId="3" fontId="27" fillId="25" borderId="28" xfId="44" applyNumberFormat="1" applyFont="1" applyFill="1" applyBorder="1"/>
    <xf numFmtId="0" fontId="27" fillId="25" borderId="29" xfId="44" applyFont="1" applyFill="1" applyBorder="1"/>
    <xf numFmtId="0" fontId="27" fillId="25" borderId="27" xfId="44" applyFont="1" applyFill="1" applyBorder="1"/>
    <xf numFmtId="167" fontId="27" fillId="25" borderId="29" xfId="42" applyNumberFormat="1" applyFont="1" applyFill="1" applyBorder="1" applyAlignment="1"/>
    <xf numFmtId="167" fontId="27" fillId="25" borderId="27" xfId="42" applyNumberFormat="1" applyFont="1" applyFill="1" applyBorder="1" applyAlignment="1"/>
    <xf numFmtId="167" fontId="27" fillId="25" borderId="28" xfId="42" applyNumberFormat="1" applyFont="1" applyFill="1" applyBorder="1" applyAlignment="1"/>
    <xf numFmtId="0" fontId="27" fillId="25" borderId="31" xfId="44" applyFont="1" applyFill="1" applyBorder="1" applyAlignment="1">
      <alignment vertical="center"/>
    </xf>
    <xf numFmtId="0" fontId="27" fillId="25" borderId="32" xfId="44" applyFont="1" applyFill="1" applyBorder="1" applyAlignment="1">
      <alignment vertical="center"/>
    </xf>
    <xf numFmtId="0" fontId="26" fillId="25" borderId="28" xfId="44" applyFont="1" applyFill="1" applyBorder="1" applyAlignment="1">
      <alignment vertical="center"/>
    </xf>
    <xf numFmtId="3" fontId="26" fillId="25" borderId="28" xfId="44" applyNumberFormat="1" applyFont="1" applyFill="1" applyBorder="1" applyAlignment="1">
      <alignment vertical="center"/>
    </xf>
    <xf numFmtId="0" fontId="26" fillId="25" borderId="29" xfId="44" applyFont="1" applyFill="1" applyBorder="1" applyAlignment="1">
      <alignment vertical="center"/>
    </xf>
    <xf numFmtId="0" fontId="26" fillId="25" borderId="27" xfId="44" applyFont="1" applyFill="1" applyBorder="1" applyAlignment="1">
      <alignment vertical="center"/>
    </xf>
    <xf numFmtId="0" fontId="27" fillId="25" borderId="29" xfId="44" applyFont="1" applyFill="1" applyBorder="1" applyAlignment="1">
      <alignment vertical="center"/>
    </xf>
    <xf numFmtId="167" fontId="27" fillId="25" borderId="29" xfId="42" applyNumberFormat="1" applyFont="1" applyFill="1" applyBorder="1" applyAlignment="1">
      <alignment vertical="center"/>
    </xf>
    <xf numFmtId="167" fontId="27" fillId="25" borderId="27" xfId="42" applyNumberFormat="1" applyFont="1" applyFill="1" applyBorder="1" applyAlignment="1">
      <alignment vertical="center"/>
    </xf>
    <xf numFmtId="167" fontId="27" fillId="25" borderId="28" xfId="42" applyNumberFormat="1" applyFont="1" applyFill="1" applyBorder="1" applyAlignment="1">
      <alignment vertical="center"/>
    </xf>
    <xf numFmtId="0" fontId="27" fillId="25" borderId="28" xfId="44" applyFont="1" applyFill="1" applyBorder="1" applyAlignment="1">
      <alignment vertical="center"/>
    </xf>
    <xf numFmtId="3" fontId="27" fillId="25" borderId="29" xfId="44" applyNumberFormat="1" applyFont="1" applyFill="1" applyBorder="1" applyAlignment="1">
      <alignment vertical="center"/>
    </xf>
    <xf numFmtId="3" fontId="27" fillId="25" borderId="27" xfId="44" applyNumberFormat="1" applyFont="1" applyFill="1" applyBorder="1" applyAlignment="1">
      <alignment vertical="center"/>
    </xf>
    <xf numFmtId="0" fontId="27" fillId="25" borderId="27" xfId="44" applyFont="1" applyFill="1" applyBorder="1" applyAlignment="1">
      <alignment vertical="center"/>
    </xf>
    <xf numFmtId="0" fontId="28" fillId="25" borderId="30" xfId="44" applyFont="1" applyFill="1" applyBorder="1" applyAlignment="1">
      <alignment vertical="center"/>
    </xf>
    <xf numFmtId="0" fontId="29" fillId="25" borderId="29" xfId="44" applyFont="1" applyFill="1" applyBorder="1" applyAlignment="1">
      <alignment vertical="center"/>
    </xf>
    <xf numFmtId="0" fontId="29" fillId="25" borderId="29" xfId="44" applyFont="1" applyFill="1" applyBorder="1" applyAlignment="1">
      <alignment horizontal="right" vertical="center"/>
    </xf>
    <xf numFmtId="0" fontId="28" fillId="25" borderId="29" xfId="44" applyFont="1" applyFill="1" applyBorder="1" applyAlignment="1">
      <alignment vertical="center"/>
    </xf>
    <xf numFmtId="0" fontId="26" fillId="25" borderId="31" xfId="44" applyFont="1" applyFill="1" applyBorder="1" applyAlignment="1">
      <alignment vertical="center"/>
    </xf>
    <xf numFmtId="0" fontId="26" fillId="25" borderId="32" xfId="44" applyFont="1" applyFill="1" applyBorder="1" applyAlignment="1">
      <alignment vertical="center"/>
    </xf>
    <xf numFmtId="0" fontId="27" fillId="25" borderId="37" xfId="44" applyFont="1" applyFill="1" applyBorder="1"/>
    <xf numFmtId="0" fontId="27" fillId="25" borderId="38" xfId="44" applyFont="1" applyFill="1" applyBorder="1"/>
    <xf numFmtId="0" fontId="27" fillId="25" borderId="25" xfId="44" applyFont="1" applyFill="1" applyBorder="1"/>
    <xf numFmtId="0" fontId="27" fillId="25" borderId="39" xfId="44" applyFont="1" applyFill="1" applyBorder="1"/>
    <xf numFmtId="0" fontId="26" fillId="25" borderId="0" xfId="44" applyFont="1" applyFill="1"/>
    <xf numFmtId="0" fontId="27" fillId="25" borderId="0" xfId="44" applyFont="1" applyFill="1" applyAlignment="1">
      <alignment horizontal="center"/>
    </xf>
    <xf numFmtId="0" fontId="30" fillId="25" borderId="0" xfId="44" applyFont="1" applyFill="1"/>
    <xf numFmtId="0" fontId="27" fillId="25" borderId="0" xfId="44" applyFont="1" applyFill="1" applyAlignment="1">
      <alignment horizontal="right"/>
    </xf>
    <xf numFmtId="0" fontId="27" fillId="25" borderId="0" xfId="44" applyFont="1" applyFill="1" applyAlignment="1">
      <alignment horizontal="left"/>
    </xf>
    <xf numFmtId="0" fontId="26" fillId="25" borderId="0" xfId="44" applyFont="1" applyFill="1" applyAlignment="1">
      <alignment horizontal="right"/>
    </xf>
    <xf numFmtId="0" fontId="27" fillId="25" borderId="42" xfId="44" applyFont="1" applyFill="1" applyBorder="1" applyAlignment="1">
      <alignment vertical="center" wrapText="1"/>
    </xf>
    <xf numFmtId="0" fontId="27" fillId="25" borderId="44" xfId="44" applyFont="1" applyFill="1" applyBorder="1" applyAlignment="1">
      <alignment vertical="center" wrapText="1"/>
    </xf>
    <xf numFmtId="0" fontId="27" fillId="25" borderId="43" xfId="44" applyFont="1" applyFill="1" applyBorder="1" applyAlignment="1">
      <alignment vertical="center" wrapText="1"/>
    </xf>
    <xf numFmtId="0" fontId="27" fillId="25" borderId="30" xfId="44" applyFont="1" applyFill="1" applyBorder="1" applyAlignment="1">
      <alignment vertical="center" wrapText="1"/>
    </xf>
    <xf numFmtId="0" fontId="27" fillId="25" borderId="29" xfId="44" applyFont="1" applyFill="1" applyBorder="1" applyAlignment="1">
      <alignment vertical="center" wrapText="1"/>
    </xf>
    <xf numFmtId="0" fontId="27" fillId="25" borderId="27" xfId="44" applyFont="1" applyFill="1" applyBorder="1" applyAlignment="1">
      <alignment vertical="center" wrapText="1"/>
    </xf>
    <xf numFmtId="0" fontId="27" fillId="25" borderId="30" xfId="44" applyFont="1" applyFill="1" applyBorder="1"/>
    <xf numFmtId="0" fontId="27" fillId="25" borderId="0" xfId="44" quotePrefix="1" applyFont="1" applyFill="1" applyAlignment="1">
      <alignment horizontal="left" vertical="center"/>
    </xf>
    <xf numFmtId="0" fontId="27" fillId="25" borderId="0" xfId="44" quotePrefix="1" applyFont="1" applyFill="1" applyAlignment="1">
      <alignment vertical="center"/>
    </xf>
    <xf numFmtId="0" fontId="27" fillId="25" borderId="0" xfId="44" applyFont="1" applyFill="1" applyAlignment="1">
      <alignment horizontal="left" vertical="center"/>
    </xf>
    <xf numFmtId="0" fontId="26" fillId="25" borderId="0" xfId="44" applyFont="1" applyFill="1" applyAlignment="1">
      <alignment horizontal="left" vertical="center"/>
    </xf>
    <xf numFmtId="0" fontId="26" fillId="25" borderId="0" xfId="44" quotePrefix="1" applyFont="1" applyFill="1" applyAlignment="1">
      <alignment horizontal="left" vertical="center"/>
    </xf>
    <xf numFmtId="0" fontId="27" fillId="25" borderId="0" xfId="44" applyFont="1" applyFill="1" applyAlignment="1">
      <alignment vertical="center"/>
    </xf>
    <xf numFmtId="171" fontId="27" fillId="25" borderId="25" xfId="44" applyNumberFormat="1" applyFont="1" applyFill="1" applyBorder="1" applyAlignment="1">
      <alignment vertical="center"/>
    </xf>
    <xf numFmtId="0" fontId="26" fillId="25" borderId="24" xfId="44" applyFont="1" applyFill="1" applyBorder="1" applyAlignment="1">
      <alignment horizontal="center" vertical="center" wrapText="1"/>
    </xf>
    <xf numFmtId="0" fontId="26" fillId="25" borderId="23" xfId="44" applyFont="1" applyFill="1" applyBorder="1" applyAlignment="1">
      <alignment horizontal="center" vertical="center" wrapText="1"/>
    </xf>
    <xf numFmtId="0" fontId="31" fillId="25" borderId="24" xfId="44" applyFont="1" applyFill="1" applyBorder="1" applyAlignment="1">
      <alignment horizontal="center"/>
    </xf>
    <xf numFmtId="0" fontId="31" fillId="25" borderId="0" xfId="44" applyFont="1" applyFill="1" applyAlignment="1">
      <alignment horizontal="center"/>
    </xf>
    <xf numFmtId="0" fontId="31" fillId="25" borderId="23" xfId="44" applyFont="1" applyFill="1" applyBorder="1" applyAlignment="1">
      <alignment horizontal="center"/>
    </xf>
    <xf numFmtId="0" fontId="26" fillId="25" borderId="24" xfId="44" applyFont="1" applyFill="1" applyBorder="1" applyAlignment="1">
      <alignment shrinkToFit="1"/>
    </xf>
    <xf numFmtId="0" fontId="26" fillId="25" borderId="0" xfId="44" applyFont="1" applyFill="1" applyAlignment="1">
      <alignment shrinkToFit="1"/>
    </xf>
    <xf numFmtId="0" fontId="28" fillId="24" borderId="17" xfId="44" applyFont="1" applyFill="1" applyBorder="1" applyAlignment="1">
      <alignment horizontal="center" vertical="center" wrapText="1"/>
    </xf>
    <xf numFmtId="0" fontId="28" fillId="24" borderId="18" xfId="44" applyFont="1" applyFill="1" applyBorder="1" applyAlignment="1">
      <alignment horizontal="center" vertical="center" wrapText="1"/>
    </xf>
    <xf numFmtId="0" fontId="28" fillId="24" borderId="17" xfId="44" applyFont="1" applyFill="1" applyBorder="1" applyAlignment="1">
      <alignment horizontal="center"/>
    </xf>
    <xf numFmtId="0" fontId="28" fillId="24" borderId="14" xfId="44" applyFont="1" applyFill="1" applyBorder="1" applyAlignment="1">
      <alignment horizontal="center"/>
    </xf>
    <xf numFmtId="0" fontId="28" fillId="24" borderId="18" xfId="44" applyFont="1" applyFill="1" applyBorder="1" applyAlignment="1">
      <alignment horizontal="center"/>
    </xf>
    <xf numFmtId="0" fontId="29" fillId="24" borderId="0" xfId="44" applyFont="1" applyFill="1" applyAlignment="1">
      <alignment horizontal="left"/>
    </xf>
    <xf numFmtId="0" fontId="28" fillId="25" borderId="29" xfId="0" applyFont="1" applyFill="1" applyBorder="1" applyAlignment="1">
      <alignment vertical="center"/>
    </xf>
    <xf numFmtId="0" fontId="26" fillId="25" borderId="29" xfId="0" applyFont="1" applyFill="1" applyBorder="1" applyAlignment="1">
      <alignment vertical="center"/>
    </xf>
    <xf numFmtId="0" fontId="26" fillId="25" borderId="29" xfId="44" applyFont="1" applyFill="1" applyBorder="1" applyAlignment="1">
      <alignment horizontal="left" vertical="center"/>
    </xf>
    <xf numFmtId="0" fontId="27" fillId="25" borderId="29" xfId="44" applyFont="1" applyFill="1" applyBorder="1" applyAlignment="1">
      <alignment horizontal="left" vertical="center"/>
    </xf>
    <xf numFmtId="0" fontId="27" fillId="25" borderId="0" xfId="44" applyFont="1" applyFill="1" applyAlignment="1">
      <alignment horizontal="left" vertical="top"/>
    </xf>
    <xf numFmtId="0" fontId="27" fillId="25" borderId="12" xfId="44" applyFont="1" applyFill="1" applyBorder="1" applyAlignment="1">
      <alignment horizontal="center" vertical="center"/>
    </xf>
    <xf numFmtId="0" fontId="27" fillId="25" borderId="29" xfId="0" applyFont="1" applyFill="1" applyBorder="1" applyAlignment="1">
      <alignment vertical="center"/>
    </xf>
    <xf numFmtId="0" fontId="27" fillId="25" borderId="30" xfId="44" applyFont="1" applyFill="1" applyBorder="1" applyAlignment="1">
      <alignment vertical="top"/>
    </xf>
    <xf numFmtId="0" fontId="27" fillId="25" borderId="29" xfId="44" applyFont="1" applyFill="1" applyBorder="1" applyAlignment="1">
      <alignment vertical="top"/>
    </xf>
    <xf numFmtId="0" fontId="27" fillId="25" borderId="30" xfId="44" applyFont="1" applyFill="1" applyBorder="1" applyAlignment="1">
      <alignment horizontal="left" vertical="center"/>
    </xf>
    <xf numFmtId="0" fontId="27" fillId="25" borderId="27" xfId="44" applyFont="1" applyFill="1" applyBorder="1" applyAlignment="1">
      <alignment horizontal="left" vertical="center"/>
    </xf>
    <xf numFmtId="1" fontId="27" fillId="25" borderId="29" xfId="0" applyNumberFormat="1" applyFont="1" applyFill="1" applyBorder="1" applyAlignment="1">
      <alignment horizontal="center" vertical="center"/>
    </xf>
    <xf numFmtId="0" fontId="27" fillId="25" borderId="29" xfId="0" applyFont="1" applyFill="1" applyBorder="1" applyAlignment="1">
      <alignment horizontal="center" vertical="center"/>
    </xf>
    <xf numFmtId="2" fontId="27" fillId="25" borderId="12" xfId="44" applyNumberFormat="1" applyFont="1" applyFill="1" applyBorder="1" applyAlignment="1">
      <alignment horizontal="center" vertical="center"/>
    </xf>
    <xf numFmtId="3" fontId="27" fillId="25" borderId="0" xfId="44" applyNumberFormat="1" applyFont="1" applyFill="1" applyAlignment="1">
      <alignment vertical="top"/>
    </xf>
    <xf numFmtId="0" fontId="29" fillId="24" borderId="0" xfId="44" applyFont="1" applyFill="1" applyAlignment="1">
      <alignment horizontal="left" vertical="top"/>
    </xf>
    <xf numFmtId="0" fontId="27" fillId="25" borderId="46" xfId="44" applyFont="1" applyFill="1" applyBorder="1" applyAlignment="1">
      <alignment horizontal="left"/>
    </xf>
    <xf numFmtId="0" fontId="27" fillId="25" borderId="46" xfId="44" applyFont="1" applyFill="1" applyBorder="1"/>
    <xf numFmtId="0" fontId="27" fillId="25" borderId="45" xfId="44" applyFont="1" applyFill="1" applyBorder="1"/>
    <xf numFmtId="0" fontId="27" fillId="25" borderId="47" xfId="44" applyFont="1" applyFill="1" applyBorder="1"/>
    <xf numFmtId="0" fontId="27" fillId="25" borderId="46" xfId="44" applyFont="1" applyFill="1" applyBorder="1" applyAlignment="1">
      <alignment vertical="center" wrapText="1"/>
    </xf>
    <xf numFmtId="0" fontId="27" fillId="25" borderId="47" xfId="44" applyFont="1" applyFill="1" applyBorder="1" applyAlignment="1">
      <alignment vertical="center" wrapText="1"/>
    </xf>
    <xf numFmtId="0" fontId="27" fillId="25" borderId="37" xfId="44" applyFont="1" applyFill="1" applyBorder="1" applyAlignment="1">
      <alignment horizontal="left"/>
    </xf>
    <xf numFmtId="0" fontId="27" fillId="25" borderId="37" xfId="44" applyFont="1" applyFill="1" applyBorder="1" applyAlignment="1">
      <alignment vertical="center"/>
    </xf>
    <xf numFmtId="0" fontId="27" fillId="25" borderId="38" xfId="44" applyFont="1" applyFill="1" applyBorder="1" applyAlignment="1">
      <alignment vertical="center"/>
    </xf>
    <xf numFmtId="0" fontId="27" fillId="25" borderId="39" xfId="44" applyFont="1" applyFill="1" applyBorder="1" applyAlignment="1">
      <alignment vertical="center"/>
    </xf>
    <xf numFmtId="0" fontId="28" fillId="25" borderId="46" xfId="44" applyFont="1" applyFill="1" applyBorder="1" applyAlignment="1">
      <alignment horizontal="left" vertical="center"/>
    </xf>
    <xf numFmtId="0" fontId="28" fillId="25" borderId="46" xfId="44" applyFont="1" applyFill="1" applyBorder="1" applyAlignment="1">
      <alignment horizontal="center" vertical="center"/>
    </xf>
    <xf numFmtId="0" fontId="28" fillId="25" borderId="46" xfId="44" applyFont="1" applyFill="1" applyBorder="1" applyAlignment="1">
      <alignment vertical="center"/>
    </xf>
    <xf numFmtId="0" fontId="26" fillId="25" borderId="24" xfId="44" applyFont="1" applyFill="1" applyBorder="1" applyAlignment="1">
      <alignment vertical="center"/>
    </xf>
    <xf numFmtId="0" fontId="26" fillId="25" borderId="23" xfId="44" applyFont="1" applyFill="1" applyBorder="1" applyAlignment="1">
      <alignment vertical="center"/>
    </xf>
    <xf numFmtId="0" fontId="27" fillId="25" borderId="23" xfId="44" applyFont="1" applyFill="1" applyBorder="1" applyAlignment="1">
      <alignment vertical="center"/>
    </xf>
    <xf numFmtId="0" fontId="33" fillId="0" borderId="0" xfId="44" applyFont="1"/>
    <xf numFmtId="3" fontId="27" fillId="25" borderId="0" xfId="44" applyNumberFormat="1" applyFont="1" applyFill="1" applyAlignment="1">
      <alignment horizontal="center"/>
    </xf>
    <xf numFmtId="0" fontId="28" fillId="25" borderId="0" xfId="44" applyFont="1" applyFill="1"/>
    <xf numFmtId="0" fontId="26" fillId="25" borderId="0" xfId="44" applyFont="1" applyFill="1" applyAlignment="1">
      <alignment horizontal="center" vertical="center"/>
    </xf>
    <xf numFmtId="2" fontId="27" fillId="25" borderId="29" xfId="44" applyNumberFormat="1" applyFont="1" applyFill="1" applyBorder="1" applyAlignment="1">
      <alignment horizontal="left" vertical="center"/>
    </xf>
    <xf numFmtId="0" fontId="27" fillId="25" borderId="0" xfId="44" applyFont="1" applyFill="1" applyAlignment="1">
      <alignment vertical="top"/>
    </xf>
    <xf numFmtId="0" fontId="32" fillId="25" borderId="30" xfId="44" applyFont="1" applyFill="1" applyBorder="1" applyAlignment="1">
      <alignment vertical="center"/>
    </xf>
    <xf numFmtId="0" fontId="32" fillId="25" borderId="29" xfId="44" applyFont="1" applyFill="1" applyBorder="1" applyAlignment="1">
      <alignment vertical="center"/>
    </xf>
    <xf numFmtId="0" fontId="32" fillId="25" borderId="27" xfId="44" applyFont="1" applyFill="1" applyBorder="1" applyAlignment="1">
      <alignment vertical="center"/>
    </xf>
    <xf numFmtId="0" fontId="31" fillId="25" borderId="30" xfId="44" applyFont="1" applyFill="1" applyBorder="1" applyAlignment="1">
      <alignment horizontal="center"/>
    </xf>
    <xf numFmtId="0" fontId="31" fillId="25" borderId="29" xfId="44" applyFont="1" applyFill="1" applyBorder="1" applyAlignment="1">
      <alignment horizontal="center"/>
    </xf>
    <xf numFmtId="0" fontId="31" fillId="25" borderId="27" xfId="44" applyFont="1" applyFill="1" applyBorder="1" applyAlignment="1">
      <alignment horizontal="center"/>
    </xf>
    <xf numFmtId="0" fontId="26" fillId="25" borderId="30" xfId="44" applyFont="1" applyFill="1" applyBorder="1" applyAlignment="1">
      <alignment shrinkToFit="1"/>
    </xf>
    <xf numFmtId="0" fontId="26" fillId="25" borderId="29" xfId="44" applyFont="1" applyFill="1" applyBorder="1" applyAlignment="1">
      <alignment shrinkToFit="1"/>
    </xf>
    <xf numFmtId="0" fontId="27" fillId="25" borderId="27" xfId="44" applyFont="1" applyFill="1" applyBorder="1" applyAlignment="1">
      <alignment vertical="top"/>
    </xf>
    <xf numFmtId="0" fontId="26" fillId="25" borderId="24" xfId="44" applyFont="1" applyFill="1" applyBorder="1" applyAlignment="1">
      <alignment horizontal="center" vertical="center"/>
    </xf>
    <xf numFmtId="0" fontId="26" fillId="25" borderId="23" xfId="44" applyFont="1" applyFill="1" applyBorder="1" applyAlignment="1">
      <alignment horizontal="center" vertical="center"/>
    </xf>
    <xf numFmtId="4" fontId="27" fillId="25" borderId="29" xfId="44" applyNumberFormat="1" applyFont="1" applyFill="1" applyBorder="1" applyAlignment="1">
      <alignment horizontal="center" vertical="top"/>
    </xf>
    <xf numFmtId="0" fontId="27" fillId="25" borderId="29" xfId="44" applyFont="1" applyFill="1" applyBorder="1" applyAlignment="1">
      <alignment horizontal="center" vertical="top"/>
    </xf>
    <xf numFmtId="3" fontId="27" fillId="25" borderId="29" xfId="44" applyNumberFormat="1" applyFont="1" applyFill="1" applyBorder="1" applyAlignment="1">
      <alignment horizontal="right" vertical="top"/>
    </xf>
    <xf numFmtId="41" fontId="27" fillId="25" borderId="29" xfId="44" applyNumberFormat="1" applyFont="1" applyFill="1" applyBorder="1" applyAlignment="1">
      <alignment horizontal="right" vertical="top"/>
    </xf>
    <xf numFmtId="4" fontId="27" fillId="25" borderId="29" xfId="44" applyNumberFormat="1" applyFont="1" applyFill="1" applyBorder="1" applyAlignment="1">
      <alignment horizontal="right" vertical="top"/>
    </xf>
    <xf numFmtId="0" fontId="28" fillId="24" borderId="17" xfId="44" applyFont="1" applyFill="1" applyBorder="1" applyAlignment="1">
      <alignment horizontal="center" vertical="center"/>
    </xf>
    <xf numFmtId="0" fontId="28" fillId="24" borderId="14" xfId="44" applyFont="1" applyFill="1" applyBorder="1" applyAlignment="1">
      <alignment horizontal="center" vertical="center"/>
    </xf>
    <xf numFmtId="0" fontId="28" fillId="24" borderId="18" xfId="44" applyFont="1" applyFill="1" applyBorder="1" applyAlignment="1">
      <alignment horizontal="center" vertical="center"/>
    </xf>
    <xf numFmtId="0" fontId="27" fillId="25" borderId="0" xfId="44" applyFont="1" applyFill="1" applyAlignment="1">
      <alignment horizontal="center" vertical="center"/>
    </xf>
    <xf numFmtId="0" fontId="26" fillId="25" borderId="30" xfId="44" applyFont="1" applyFill="1" applyBorder="1" applyAlignment="1">
      <alignment horizontal="center" vertical="center"/>
    </xf>
    <xf numFmtId="0" fontId="26" fillId="25" borderId="29" xfId="44" applyFont="1" applyFill="1" applyBorder="1" applyAlignment="1">
      <alignment horizontal="center" vertical="center"/>
    </xf>
    <xf numFmtId="0" fontId="26" fillId="25" borderId="27" xfId="44" applyFont="1" applyFill="1" applyBorder="1" applyAlignment="1">
      <alignment horizontal="center" vertical="center"/>
    </xf>
    <xf numFmtId="0" fontId="27" fillId="25" borderId="47" xfId="44" applyFont="1" applyFill="1" applyBorder="1" applyAlignment="1">
      <alignment vertical="center"/>
    </xf>
    <xf numFmtId="0" fontId="27" fillId="25" borderId="46" xfId="44" applyFont="1" applyFill="1" applyBorder="1" applyAlignment="1">
      <alignment vertical="center"/>
    </xf>
    <xf numFmtId="3" fontId="27" fillId="25" borderId="46" xfId="44" applyNumberFormat="1" applyFont="1" applyFill="1" applyBorder="1" applyAlignment="1">
      <alignment vertical="center"/>
    </xf>
    <xf numFmtId="167" fontId="27" fillId="25" borderId="46" xfId="42" applyNumberFormat="1" applyFont="1" applyFill="1" applyBorder="1" applyAlignment="1">
      <alignment vertical="center"/>
    </xf>
    <xf numFmtId="41" fontId="27" fillId="25" borderId="0" xfId="44" applyNumberFormat="1" applyFont="1" applyFill="1"/>
    <xf numFmtId="41" fontId="27" fillId="25" borderId="0" xfId="44" quotePrefix="1" applyNumberFormat="1" applyFont="1" applyFill="1" applyAlignment="1">
      <alignment vertical="center"/>
    </xf>
    <xf numFmtId="41" fontId="27" fillId="25" borderId="30" xfId="44" applyNumberFormat="1" applyFont="1" applyFill="1" applyBorder="1" applyAlignment="1">
      <alignment vertical="center"/>
    </xf>
    <xf numFmtId="41" fontId="27" fillId="25" borderId="29" xfId="44" applyNumberFormat="1" applyFont="1" applyFill="1" applyBorder="1" applyAlignment="1">
      <alignment vertical="center"/>
    </xf>
    <xf numFmtId="41" fontId="27" fillId="25" borderId="27" xfId="44" applyNumberFormat="1" applyFont="1" applyFill="1" applyBorder="1" applyAlignment="1">
      <alignment vertical="center"/>
    </xf>
    <xf numFmtId="0" fontId="28" fillId="25" borderId="28" xfId="44" applyFont="1" applyFill="1" applyBorder="1" applyAlignment="1">
      <alignment vertical="center"/>
    </xf>
    <xf numFmtId="0" fontId="27" fillId="25" borderId="35" xfId="44" applyFont="1" applyFill="1" applyBorder="1"/>
    <xf numFmtId="0" fontId="27" fillId="25" borderId="33" xfId="44" applyFont="1" applyFill="1" applyBorder="1"/>
    <xf numFmtId="0" fontId="27" fillId="25" borderId="73" xfId="44" applyFont="1" applyFill="1" applyBorder="1"/>
    <xf numFmtId="0" fontId="27" fillId="25" borderId="36" xfId="44" applyFont="1" applyFill="1" applyBorder="1"/>
    <xf numFmtId="0" fontId="27" fillId="25" borderId="74" xfId="44" applyFont="1" applyFill="1" applyBorder="1"/>
    <xf numFmtId="0" fontId="27" fillId="25" borderId="79" xfId="44" applyFont="1" applyFill="1" applyBorder="1"/>
    <xf numFmtId="0" fontId="28" fillId="25" borderId="30" xfId="44" applyFont="1" applyFill="1" applyBorder="1" applyAlignment="1">
      <alignment horizontal="center" vertical="center"/>
    </xf>
    <xf numFmtId="0" fontId="28" fillId="25" borderId="27" xfId="44" applyFont="1" applyFill="1" applyBorder="1" applyAlignment="1">
      <alignment horizontal="center" vertical="center"/>
    </xf>
    <xf numFmtId="0" fontId="26" fillId="25" borderId="30" xfId="44" applyFont="1" applyFill="1" applyBorder="1" applyAlignment="1">
      <alignment horizontal="center" vertical="center" wrapText="1"/>
    </xf>
    <xf numFmtId="0" fontId="26" fillId="25" borderId="27" xfId="44" applyFont="1" applyFill="1" applyBorder="1" applyAlignment="1">
      <alignment horizontal="center" vertical="center" wrapText="1"/>
    </xf>
    <xf numFmtId="0" fontId="28" fillId="25" borderId="12" xfId="0" applyFont="1" applyFill="1" applyBorder="1" applyAlignment="1">
      <alignment vertical="center"/>
    </xf>
    <xf numFmtId="0" fontId="28" fillId="25" borderId="30" xfId="0" applyFont="1" applyFill="1" applyBorder="1" applyAlignment="1">
      <alignment vertical="center"/>
    </xf>
    <xf numFmtId="0" fontId="28" fillId="25" borderId="29" xfId="44" applyFont="1" applyFill="1" applyBorder="1" applyAlignment="1">
      <alignment horizontal="left" vertical="center"/>
    </xf>
    <xf numFmtId="0" fontId="32" fillId="25" borderId="12" xfId="44" applyFont="1" applyFill="1" applyBorder="1" applyAlignment="1">
      <alignment vertical="center"/>
    </xf>
    <xf numFmtId="0" fontId="27" fillId="25" borderId="82" xfId="44" applyFont="1" applyFill="1" applyBorder="1"/>
    <xf numFmtId="0" fontId="27" fillId="25" borderId="45" xfId="44" applyFont="1" applyFill="1" applyBorder="1" applyAlignment="1">
      <alignment vertical="center" wrapText="1"/>
    </xf>
    <xf numFmtId="0" fontId="27" fillId="25" borderId="30" xfId="44" applyFont="1" applyFill="1" applyBorder="1" applyAlignment="1">
      <alignment horizontal="center" vertical="center"/>
    </xf>
    <xf numFmtId="41" fontId="27" fillId="25" borderId="45" xfId="44" applyNumberFormat="1" applyFont="1" applyFill="1" applyBorder="1" applyAlignment="1">
      <alignment horizontal="center" vertical="top"/>
    </xf>
    <xf numFmtId="41" fontId="27" fillId="25" borderId="46" xfId="44" applyNumberFormat="1" applyFont="1" applyFill="1" applyBorder="1" applyAlignment="1">
      <alignment horizontal="center" vertical="top"/>
    </xf>
    <xf numFmtId="41" fontId="27" fillId="25" borderId="47" xfId="44" applyNumberFormat="1" applyFont="1" applyFill="1" applyBorder="1" applyAlignment="1">
      <alignment horizontal="center" vertical="top"/>
    </xf>
    <xf numFmtId="0" fontId="27" fillId="25" borderId="30" xfId="0" applyFont="1" applyFill="1" applyBorder="1" applyAlignment="1">
      <alignment vertical="center"/>
    </xf>
    <xf numFmtId="0" fontId="28" fillId="24" borderId="49" xfId="44" applyFont="1" applyFill="1" applyBorder="1" applyAlignment="1">
      <alignment horizontal="center"/>
    </xf>
    <xf numFmtId="0" fontId="28" fillId="24" borderId="15" xfId="44" applyFont="1" applyFill="1" applyBorder="1" applyAlignment="1">
      <alignment horizontal="center"/>
    </xf>
    <xf numFmtId="0" fontId="28" fillId="24" borderId="65" xfId="44" applyFont="1" applyFill="1" applyBorder="1" applyAlignment="1">
      <alignment horizontal="center"/>
    </xf>
    <xf numFmtId="41" fontId="27" fillId="25" borderId="30" xfId="44" applyNumberFormat="1" applyFont="1" applyFill="1" applyBorder="1" applyAlignment="1">
      <alignment horizontal="center" vertical="center"/>
    </xf>
    <xf numFmtId="41" fontId="27" fillId="25" borderId="29" xfId="44" applyNumberFormat="1" applyFont="1" applyFill="1" applyBorder="1" applyAlignment="1">
      <alignment horizontal="center" vertical="center"/>
    </xf>
    <xf numFmtId="41" fontId="27" fillId="25" borderId="27" xfId="44" applyNumberFormat="1" applyFont="1" applyFill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43" fontId="53" fillId="25" borderId="30" xfId="42" applyFont="1" applyFill="1" applyBorder="1" applyAlignment="1">
      <alignment horizontal="center" vertical="center"/>
    </xf>
    <xf numFmtId="43" fontId="53" fillId="25" borderId="29" xfId="42" applyFont="1" applyFill="1" applyBorder="1" applyAlignment="1">
      <alignment horizontal="center" vertical="center"/>
    </xf>
    <xf numFmtId="43" fontId="53" fillId="25" borderId="27" xfId="42" applyFont="1" applyFill="1" applyBorder="1" applyAlignment="1">
      <alignment horizontal="center" vertical="center"/>
    </xf>
    <xf numFmtId="0" fontId="28" fillId="25" borderId="29" xfId="44" applyFont="1" applyFill="1" applyBorder="1" applyAlignment="1">
      <alignment horizontal="center" vertical="center"/>
    </xf>
    <xf numFmtId="167" fontId="31" fillId="25" borderId="30" xfId="44" applyNumberFormat="1" applyFont="1" applyFill="1" applyBorder="1" applyAlignment="1">
      <alignment horizontal="center"/>
    </xf>
    <xf numFmtId="167" fontId="26" fillId="25" borderId="30" xfId="44" applyNumberFormat="1" applyFont="1" applyFill="1" applyBorder="1" applyAlignment="1">
      <alignment horizontal="center" shrinkToFit="1"/>
    </xf>
    <xf numFmtId="0" fontId="26" fillId="25" borderId="29" xfId="44" applyFont="1" applyFill="1" applyBorder="1" applyAlignment="1">
      <alignment horizontal="center" shrinkToFit="1"/>
    </xf>
    <xf numFmtId="0" fontId="26" fillId="25" borderId="27" xfId="44" applyFont="1" applyFill="1" applyBorder="1" applyAlignment="1">
      <alignment horizontal="center" shrinkToFit="1"/>
    </xf>
    <xf numFmtId="167" fontId="31" fillId="25" borderId="30" xfId="42" applyNumberFormat="1" applyFont="1" applyFill="1" applyBorder="1" applyAlignment="1">
      <alignment horizontal="center"/>
    </xf>
    <xf numFmtId="167" fontId="31" fillId="25" borderId="29" xfId="42" applyNumberFormat="1" applyFont="1" applyFill="1" applyBorder="1" applyAlignment="1">
      <alignment horizontal="center"/>
    </xf>
    <xf numFmtId="167" fontId="31" fillId="25" borderId="27" xfId="42" applyNumberFormat="1" applyFont="1" applyFill="1" applyBorder="1" applyAlignment="1">
      <alignment horizontal="center"/>
    </xf>
    <xf numFmtId="0" fontId="26" fillId="25" borderId="30" xfId="44" applyFont="1" applyFill="1" applyBorder="1" applyAlignment="1">
      <alignment horizontal="left" vertical="center"/>
    </xf>
    <xf numFmtId="0" fontId="26" fillId="25" borderId="27" xfId="44" applyFont="1" applyFill="1" applyBorder="1" applyAlignment="1">
      <alignment horizontal="left" vertical="center"/>
    </xf>
    <xf numFmtId="0" fontId="28" fillId="0" borderId="31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left"/>
      <protection locked="0"/>
    </xf>
    <xf numFmtId="0" fontId="28" fillId="0" borderId="32" xfId="0" applyFont="1" applyBorder="1" applyAlignment="1" applyProtection="1">
      <alignment horizontal="left"/>
      <protection locked="0"/>
    </xf>
    <xf numFmtId="0" fontId="28" fillId="0" borderId="27" xfId="0" applyFont="1" applyBorder="1" applyAlignment="1" applyProtection="1">
      <alignment horizontal="left"/>
      <protection locked="0"/>
    </xf>
    <xf numFmtId="166" fontId="28" fillId="0" borderId="30" xfId="0" applyNumberFormat="1" applyFont="1" applyBorder="1" applyAlignment="1" applyProtection="1">
      <alignment horizontal="center"/>
      <protection locked="0"/>
    </xf>
    <xf numFmtId="166" fontId="29" fillId="0" borderId="30" xfId="0" applyNumberFormat="1" applyFont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right"/>
      <protection locked="0"/>
    </xf>
    <xf numFmtId="0" fontId="29" fillId="0" borderId="29" xfId="0" applyFont="1" applyBorder="1" applyAlignment="1" applyProtection="1">
      <alignment horizontal="left"/>
      <protection locked="0"/>
    </xf>
    <xf numFmtId="0" fontId="29" fillId="0" borderId="27" xfId="0" applyFont="1" applyBorder="1" applyAlignment="1" applyProtection="1">
      <alignment horizontal="left"/>
      <protection locked="0"/>
    </xf>
    <xf numFmtId="166" fontId="29" fillId="0" borderId="31" xfId="0" applyNumberFormat="1" applyFont="1" applyBorder="1" applyAlignment="1" applyProtection="1">
      <alignment horizontal="center"/>
      <protection locked="0"/>
    </xf>
    <xf numFmtId="0" fontId="29" fillId="0" borderId="28" xfId="0" applyFont="1" applyBorder="1" applyAlignment="1" applyProtection="1">
      <alignment horizontal="right"/>
      <protection locked="0"/>
    </xf>
    <xf numFmtId="0" fontId="28" fillId="0" borderId="31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7" fillId="25" borderId="29" xfId="44" applyFont="1" applyFill="1" applyBorder="1" applyAlignment="1">
      <alignment horizontal="center" vertical="center"/>
    </xf>
    <xf numFmtId="0" fontId="56" fillId="0" borderId="29" xfId="0" applyFont="1" applyBorder="1" applyProtection="1">
      <protection locked="0"/>
    </xf>
    <xf numFmtId="0" fontId="56" fillId="0" borderId="27" xfId="0" applyFont="1" applyBorder="1" applyProtection="1">
      <protection locked="0"/>
    </xf>
    <xf numFmtId="0" fontId="28" fillId="0" borderId="29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30" xfId="0" applyFont="1" applyBorder="1" applyProtection="1">
      <protection locked="0"/>
    </xf>
    <xf numFmtId="0" fontId="29" fillId="0" borderId="30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173" fontId="28" fillId="0" borderId="30" xfId="42" applyNumberFormat="1" applyFont="1" applyFill="1" applyBorder="1" applyAlignment="1" applyProtection="1">
      <alignment horizontal="center"/>
      <protection locked="0"/>
    </xf>
    <xf numFmtId="166" fontId="28" fillId="0" borderId="31" xfId="0" applyNumberFormat="1" applyFont="1" applyBorder="1" applyAlignment="1" applyProtection="1">
      <alignment horizontal="center"/>
      <protection locked="0"/>
    </xf>
    <xf numFmtId="0" fontId="29" fillId="0" borderId="29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0" fontId="29" fillId="0" borderId="29" xfId="52" applyFont="1" applyBorder="1" applyProtection="1">
      <protection locked="0"/>
    </xf>
    <xf numFmtId="0" fontId="29" fillId="0" borderId="27" xfId="52" applyFont="1" applyBorder="1" applyProtection="1">
      <protection locked="0"/>
    </xf>
    <xf numFmtId="0" fontId="26" fillId="25" borderId="12" xfId="44" applyFont="1" applyFill="1" applyBorder="1" applyAlignment="1">
      <alignment horizontal="center" vertical="center"/>
    </xf>
    <xf numFmtId="0" fontId="54" fillId="0" borderId="12" xfId="0" applyFont="1" applyBorder="1" applyAlignment="1" applyProtection="1">
      <alignment horizontal="center"/>
      <protection locked="0"/>
    </xf>
    <xf numFmtId="0" fontId="26" fillId="25" borderId="45" xfId="44" applyFont="1" applyFill="1" applyBorder="1" applyAlignment="1">
      <alignment horizontal="center" vertical="center"/>
    </xf>
    <xf numFmtId="0" fontId="26" fillId="25" borderId="46" xfId="44" applyFont="1" applyFill="1" applyBorder="1" applyAlignment="1">
      <alignment horizontal="center" vertical="center"/>
    </xf>
    <xf numFmtId="0" fontId="26" fillId="25" borderId="47" xfId="44" applyFont="1" applyFill="1" applyBorder="1" applyAlignment="1">
      <alignment horizontal="center" vertical="center"/>
    </xf>
    <xf numFmtId="0" fontId="29" fillId="0" borderId="29" xfId="0" applyFont="1" applyBorder="1" applyAlignment="1" applyProtection="1">
      <alignment horizontal="right" vertical="top"/>
      <protection locked="0"/>
    </xf>
    <xf numFmtId="0" fontId="29" fillId="0" borderId="29" xfId="52" applyFont="1" applyBorder="1" applyAlignment="1" applyProtection="1">
      <alignment horizontal="center" vertical="center"/>
      <protection locked="0"/>
    </xf>
    <xf numFmtId="43" fontId="31" fillId="25" borderId="30" xfId="44" applyNumberFormat="1" applyFont="1" applyFill="1" applyBorder="1" applyAlignment="1">
      <alignment horizontal="center"/>
    </xf>
    <xf numFmtId="43" fontId="31" fillId="25" borderId="27" xfId="44" applyNumberFormat="1" applyFont="1" applyFill="1" applyBorder="1" applyAlignment="1">
      <alignment horizontal="center"/>
    </xf>
    <xf numFmtId="43" fontId="31" fillId="25" borderId="29" xfId="44" applyNumberFormat="1" applyFont="1" applyFill="1" applyBorder="1" applyAlignment="1">
      <alignment horizontal="center"/>
    </xf>
    <xf numFmtId="43" fontId="28" fillId="25" borderId="30" xfId="44" applyNumberFormat="1" applyFont="1" applyFill="1" applyBorder="1" applyAlignment="1">
      <alignment horizontal="center"/>
    </xf>
    <xf numFmtId="43" fontId="28" fillId="25" borderId="29" xfId="44" applyNumberFormat="1" applyFont="1" applyFill="1" applyBorder="1" applyAlignment="1">
      <alignment horizontal="center"/>
    </xf>
    <xf numFmtId="43" fontId="28" fillId="25" borderId="27" xfId="44" applyNumberFormat="1" applyFont="1" applyFill="1" applyBorder="1" applyAlignment="1">
      <alignment horizontal="center"/>
    </xf>
    <xf numFmtId="43" fontId="0" fillId="0" borderId="0" xfId="0" applyNumberFormat="1"/>
    <xf numFmtId="167" fontId="28" fillId="25" borderId="30" xfId="42" applyNumberFormat="1" applyFont="1" applyFill="1" applyBorder="1" applyAlignment="1">
      <alignment horizontal="center"/>
    </xf>
    <xf numFmtId="167" fontId="28" fillId="25" borderId="29" xfId="42" applyNumberFormat="1" applyFont="1" applyFill="1" applyBorder="1" applyAlignment="1">
      <alignment horizontal="center"/>
    </xf>
    <xf numFmtId="167" fontId="28" fillId="25" borderId="27" xfId="42" applyNumberFormat="1" applyFont="1" applyFill="1" applyBorder="1" applyAlignment="1">
      <alignment horizontal="center"/>
    </xf>
    <xf numFmtId="0" fontId="26" fillId="25" borderId="30" xfId="44" applyFont="1" applyFill="1" applyBorder="1" applyAlignment="1">
      <alignment horizontal="left" vertical="center" wrapText="1"/>
    </xf>
    <xf numFmtId="0" fontId="26" fillId="25" borderId="27" xfId="44" applyFont="1" applyFill="1" applyBorder="1" applyAlignment="1">
      <alignment horizontal="left" vertical="center" wrapText="1"/>
    </xf>
    <xf numFmtId="0" fontId="28" fillId="25" borderId="29" xfId="44" applyFont="1" applyFill="1" applyBorder="1" applyAlignment="1">
      <alignment horizontal="center" vertical="top"/>
    </xf>
    <xf numFmtId="0" fontId="28" fillId="25" borderId="27" xfId="44" applyFont="1" applyFill="1" applyBorder="1" applyAlignment="1">
      <alignment horizontal="center" vertical="top"/>
    </xf>
    <xf numFmtId="1" fontId="29" fillId="0" borderId="45" xfId="52" applyNumberFormat="1" applyFont="1" applyBorder="1" applyAlignment="1" applyProtection="1">
      <alignment horizontal="center" vertical="center"/>
      <protection locked="0"/>
    </xf>
    <xf numFmtId="1" fontId="29" fillId="0" borderId="46" xfId="52" applyNumberFormat="1" applyFont="1" applyBorder="1" applyAlignment="1" applyProtection="1">
      <alignment horizontal="center" vertical="center"/>
      <protection locked="0"/>
    </xf>
    <xf numFmtId="1" fontId="29" fillId="0" borderId="47" xfId="52" applyNumberFormat="1" applyFont="1" applyBorder="1" applyAlignment="1" applyProtection="1">
      <alignment horizontal="center" vertical="center"/>
      <protection locked="0"/>
    </xf>
    <xf numFmtId="43" fontId="29" fillId="0" borderId="45" xfId="42" applyFont="1" applyFill="1" applyBorder="1" applyAlignment="1" applyProtection="1">
      <alignment horizontal="center"/>
      <protection locked="0"/>
    </xf>
    <xf numFmtId="43" fontId="29" fillId="0" borderId="46" xfId="42" applyFont="1" applyFill="1" applyBorder="1" applyAlignment="1" applyProtection="1">
      <alignment horizontal="center"/>
      <protection locked="0"/>
    </xf>
    <xf numFmtId="43" fontId="29" fillId="0" borderId="47" xfId="42" applyFont="1" applyFill="1" applyBorder="1" applyAlignment="1" applyProtection="1">
      <alignment horizontal="center"/>
      <protection locked="0"/>
    </xf>
    <xf numFmtId="43" fontId="31" fillId="25" borderId="45" xfId="44" applyNumberFormat="1" applyFont="1" applyFill="1" applyBorder="1" applyAlignment="1">
      <alignment horizontal="center"/>
    </xf>
    <xf numFmtId="43" fontId="31" fillId="25" borderId="46" xfId="44" applyNumberFormat="1" applyFont="1" applyFill="1" applyBorder="1" applyAlignment="1">
      <alignment horizontal="center"/>
    </xf>
    <xf numFmtId="43" fontId="31" fillId="25" borderId="47" xfId="44" applyNumberFormat="1" applyFont="1" applyFill="1" applyBorder="1" applyAlignment="1">
      <alignment horizontal="center"/>
    </xf>
    <xf numFmtId="43" fontId="28" fillId="25" borderId="45" xfId="44" applyNumberFormat="1" applyFont="1" applyFill="1" applyBorder="1" applyAlignment="1">
      <alignment horizontal="center"/>
    </xf>
    <xf numFmtId="43" fontId="28" fillId="25" borderId="46" xfId="44" applyNumberFormat="1" applyFont="1" applyFill="1" applyBorder="1" applyAlignment="1">
      <alignment horizontal="center"/>
    </xf>
    <xf numFmtId="43" fontId="28" fillId="25" borderId="47" xfId="44" applyNumberFormat="1" applyFont="1" applyFill="1" applyBorder="1" applyAlignment="1">
      <alignment horizontal="center"/>
    </xf>
    <xf numFmtId="43" fontId="26" fillId="25" borderId="45" xfId="44" applyNumberFormat="1" applyFont="1" applyFill="1" applyBorder="1" applyAlignment="1">
      <alignment horizontal="center" shrinkToFit="1"/>
    </xf>
    <xf numFmtId="43" fontId="26" fillId="25" borderId="46" xfId="44" applyNumberFormat="1" applyFont="1" applyFill="1" applyBorder="1" applyAlignment="1">
      <alignment horizontal="center" shrinkToFit="1"/>
    </xf>
    <xf numFmtId="43" fontId="26" fillId="25" borderId="47" xfId="44" applyNumberFormat="1" applyFont="1" applyFill="1" applyBorder="1" applyAlignment="1">
      <alignment horizontal="center" shrinkToFit="1"/>
    </xf>
    <xf numFmtId="0" fontId="27" fillId="25" borderId="45" xfId="44" applyFont="1" applyFill="1" applyBorder="1" applyAlignment="1">
      <alignment vertical="top"/>
    </xf>
    <xf numFmtId="0" fontId="27" fillId="25" borderId="46" xfId="44" applyFont="1" applyFill="1" applyBorder="1" applyAlignment="1">
      <alignment vertical="top"/>
    </xf>
    <xf numFmtId="0" fontId="27" fillId="25" borderId="47" xfId="44" applyFont="1" applyFill="1" applyBorder="1" applyAlignment="1">
      <alignment vertical="top"/>
    </xf>
    <xf numFmtId="173" fontId="28" fillId="0" borderId="12" xfId="42" applyNumberFormat="1" applyFont="1" applyFill="1" applyBorder="1" applyAlignment="1" applyProtection="1">
      <alignment horizontal="center"/>
      <protection locked="0"/>
    </xf>
    <xf numFmtId="166" fontId="29" fillId="0" borderId="12" xfId="0" applyNumberFormat="1" applyFont="1" applyBorder="1" applyAlignment="1" applyProtection="1">
      <alignment horizontal="center"/>
      <protection locked="0"/>
    </xf>
    <xf numFmtId="0" fontId="26" fillId="25" borderId="29" xfId="44" applyFont="1" applyFill="1" applyBorder="1" applyAlignment="1">
      <alignment horizontal="center" vertical="center" wrapText="1"/>
    </xf>
    <xf numFmtId="166" fontId="28" fillId="0" borderId="12" xfId="0" applyNumberFormat="1" applyFont="1" applyBorder="1" applyAlignment="1" applyProtection="1">
      <alignment horizontal="center"/>
      <protection locked="0"/>
    </xf>
    <xf numFmtId="166" fontId="28" fillId="0" borderId="12" xfId="0" applyNumberFormat="1" applyFont="1" applyBorder="1" applyAlignment="1" applyProtection="1">
      <alignment horizontal="left"/>
      <protection locked="0"/>
    </xf>
    <xf numFmtId="0" fontId="28" fillId="0" borderId="0" xfId="52" applyFont="1"/>
    <xf numFmtId="0" fontId="29" fillId="0" borderId="0" xfId="52" applyFont="1"/>
    <xf numFmtId="170" fontId="28" fillId="0" borderId="0" xfId="42" applyNumberFormat="1" applyFont="1" applyFill="1" applyBorder="1" applyProtection="1">
      <protection locked="0"/>
    </xf>
    <xf numFmtId="49" fontId="28" fillId="0" borderId="0" xfId="52" applyNumberFormat="1" applyFont="1" applyAlignment="1">
      <alignment horizontal="left"/>
    </xf>
    <xf numFmtId="0" fontId="27" fillId="25" borderId="12" xfId="44" quotePrefix="1" applyFont="1" applyFill="1" applyBorder="1" applyAlignment="1">
      <alignment horizontal="center" vertical="center"/>
    </xf>
    <xf numFmtId="0" fontId="27" fillId="25" borderId="28" xfId="44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8" fillId="24" borderId="85" xfId="44" applyFont="1" applyFill="1" applyBorder="1" applyAlignment="1">
      <alignment horizontal="center" vertical="center"/>
    </xf>
    <xf numFmtId="0" fontId="28" fillId="24" borderId="87" xfId="44" applyFont="1" applyFill="1" applyBorder="1" applyAlignment="1">
      <alignment horizontal="center" vertical="center"/>
    </xf>
    <xf numFmtId="0" fontId="32" fillId="0" borderId="29" xfId="44" applyFont="1" applyBorder="1" applyAlignment="1">
      <alignment vertical="center"/>
    </xf>
    <xf numFmtId="0" fontId="28" fillId="0" borderId="23" xfId="44" applyFont="1" applyBorder="1" applyAlignment="1">
      <alignment horizontal="center" vertical="center"/>
    </xf>
    <xf numFmtId="0" fontId="27" fillId="0" borderId="29" xfId="44" applyFont="1" applyBorder="1" applyAlignment="1">
      <alignment horizontal="left" vertical="center"/>
    </xf>
    <xf numFmtId="41" fontId="57" fillId="0" borderId="29" xfId="0" applyNumberFormat="1" applyFont="1" applyBorder="1"/>
    <xf numFmtId="0" fontId="27" fillId="25" borderId="31" xfId="44" applyFont="1" applyFill="1" applyBorder="1" applyAlignment="1">
      <alignment horizontal="left" vertical="center"/>
    </xf>
    <xf numFmtId="0" fontId="27" fillId="25" borderId="32" xfId="44" applyFont="1" applyFill="1" applyBorder="1" applyAlignment="1">
      <alignment horizontal="left" vertical="center"/>
    </xf>
    <xf numFmtId="2" fontId="27" fillId="25" borderId="28" xfId="44" applyNumberFormat="1" applyFont="1" applyFill="1" applyBorder="1" applyAlignment="1">
      <alignment horizontal="left" vertical="center"/>
    </xf>
    <xf numFmtId="0" fontId="32" fillId="25" borderId="28" xfId="44" applyFont="1" applyFill="1" applyBorder="1" applyAlignment="1">
      <alignment vertical="center"/>
    </xf>
    <xf numFmtId="0" fontId="32" fillId="25" borderId="32" xfId="44" applyFont="1" applyFill="1" applyBorder="1" applyAlignment="1">
      <alignment vertical="center"/>
    </xf>
    <xf numFmtId="0" fontId="28" fillId="24" borderId="85" xfId="44" applyFont="1" applyFill="1" applyBorder="1" applyAlignment="1">
      <alignment horizontal="center" vertical="center" wrapText="1"/>
    </xf>
    <xf numFmtId="0" fontId="28" fillId="24" borderId="80" xfId="44" applyFont="1" applyFill="1" applyBorder="1" applyAlignment="1">
      <alignment horizontal="center" vertical="center" wrapText="1"/>
    </xf>
    <xf numFmtId="0" fontId="28" fillId="24" borderId="80" xfId="44" applyFont="1" applyFill="1" applyBorder="1" applyAlignment="1">
      <alignment horizontal="center" vertical="center"/>
    </xf>
    <xf numFmtId="0" fontId="28" fillId="24" borderId="85" xfId="44" applyFont="1" applyFill="1" applyBorder="1" applyAlignment="1">
      <alignment horizontal="center"/>
    </xf>
    <xf numFmtId="0" fontId="28" fillId="24" borderId="87" xfId="44" applyFont="1" applyFill="1" applyBorder="1" applyAlignment="1">
      <alignment horizontal="center"/>
    </xf>
    <xf numFmtId="0" fontId="28" fillId="24" borderId="80" xfId="44" applyFont="1" applyFill="1" applyBorder="1" applyAlignment="1">
      <alignment horizontal="center"/>
    </xf>
    <xf numFmtId="0" fontId="29" fillId="0" borderId="29" xfId="52" applyFont="1" applyBorder="1"/>
    <xf numFmtId="0" fontId="28" fillId="0" borderId="29" xfId="44" applyFont="1" applyBorder="1" applyAlignment="1">
      <alignment horizontal="center" vertical="center"/>
    </xf>
    <xf numFmtId="0" fontId="28" fillId="0" borderId="27" xfId="44" applyFont="1" applyBorder="1" applyAlignment="1">
      <alignment horizontal="center" vertical="center"/>
    </xf>
    <xf numFmtId="0" fontId="28" fillId="0" borderId="30" xfId="44" applyFont="1" applyBorder="1" applyAlignment="1">
      <alignment horizontal="center" vertical="center"/>
    </xf>
    <xf numFmtId="0" fontId="28" fillId="0" borderId="29" xfId="44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8" fillId="29" borderId="27" xfId="44" applyFont="1" applyFill="1" applyBorder="1" applyAlignment="1">
      <alignment horizontal="center" vertical="center"/>
    </xf>
    <xf numFmtId="0" fontId="27" fillId="25" borderId="31" xfId="44" applyFont="1" applyFill="1" applyBorder="1" applyAlignment="1">
      <alignment horizontal="center" vertical="center"/>
    </xf>
    <xf numFmtId="0" fontId="27" fillId="25" borderId="29" xfId="0" quotePrefix="1" applyFont="1" applyFill="1" applyBorder="1" applyAlignment="1">
      <alignment vertical="center"/>
    </xf>
    <xf numFmtId="0" fontId="27" fillId="25" borderId="23" xfId="44" applyFont="1" applyFill="1" applyBorder="1" applyAlignment="1">
      <alignment vertical="center" wrapText="1"/>
    </xf>
    <xf numFmtId="0" fontId="54" fillId="0" borderId="29" xfId="52" applyFont="1" applyBorder="1"/>
    <xf numFmtId="3" fontId="28" fillId="0" borderId="29" xfId="44" applyNumberFormat="1" applyFont="1" applyBorder="1" applyAlignment="1">
      <alignment horizontal="center" shrinkToFit="1"/>
    </xf>
    <xf numFmtId="0" fontId="29" fillId="0" borderId="88" xfId="0" applyFont="1" applyBorder="1" applyAlignment="1">
      <alignment horizontal="center"/>
    </xf>
    <xf numFmtId="0" fontId="29" fillId="0" borderId="29" xfId="44" applyFont="1" applyBorder="1" applyAlignment="1">
      <alignment horizontal="left"/>
    </xf>
    <xf numFmtId="0" fontId="27" fillId="25" borderId="29" xfId="44" applyFont="1" applyFill="1" applyBorder="1" applyAlignment="1">
      <alignment horizontal="left"/>
    </xf>
    <xf numFmtId="0" fontId="54" fillId="0" borderId="29" xfId="0" applyFont="1" applyBorder="1"/>
    <xf numFmtId="0" fontId="27" fillId="25" borderId="88" xfId="44" applyFont="1" applyFill="1" applyBorder="1" applyAlignment="1">
      <alignment horizontal="left" vertical="center"/>
    </xf>
    <xf numFmtId="0" fontId="54" fillId="25" borderId="12" xfId="44" applyFont="1" applyFill="1" applyBorder="1" applyAlignment="1">
      <alignment vertical="center"/>
    </xf>
    <xf numFmtId="0" fontId="54" fillId="25" borderId="29" xfId="44" applyFont="1" applyFill="1" applyBorder="1" applyAlignment="1">
      <alignment vertical="center"/>
    </xf>
    <xf numFmtId="43" fontId="27" fillId="25" borderId="0" xfId="44" applyNumberFormat="1" applyFont="1" applyFill="1"/>
    <xf numFmtId="0" fontId="27" fillId="25" borderId="25" xfId="44" applyFont="1" applyFill="1" applyBorder="1" applyAlignment="1">
      <alignment horizontal="left" vertical="top"/>
    </xf>
    <xf numFmtId="4" fontId="27" fillId="25" borderId="0" xfId="44" applyNumberFormat="1" applyFont="1" applyFill="1"/>
    <xf numFmtId="0" fontId="28" fillId="25" borderId="30" xfId="44" applyFont="1" applyFill="1" applyBorder="1" applyAlignment="1">
      <alignment horizontal="center"/>
    </xf>
    <xf numFmtId="0" fontId="28" fillId="25" borderId="29" xfId="44" applyFont="1" applyFill="1" applyBorder="1" applyAlignment="1">
      <alignment horizontal="center"/>
    </xf>
    <xf numFmtId="0" fontId="28" fillId="25" borderId="27" xfId="44" applyFont="1" applyFill="1" applyBorder="1" applyAlignment="1">
      <alignment horizontal="center"/>
    </xf>
    <xf numFmtId="0" fontId="27" fillId="25" borderId="27" xfId="44" applyFont="1" applyFill="1" applyBorder="1" applyAlignment="1">
      <alignment horizontal="center" vertical="center" wrapText="1"/>
    </xf>
    <xf numFmtId="0" fontId="28" fillId="25" borderId="30" xfId="44" applyFont="1" applyFill="1" applyBorder="1" applyAlignment="1">
      <alignment horizontal="center" vertical="center" wrapText="1"/>
    </xf>
    <xf numFmtId="0" fontId="28" fillId="25" borderId="27" xfId="44" applyFont="1" applyFill="1" applyBorder="1" applyAlignment="1">
      <alignment horizontal="center" vertical="center" wrapText="1"/>
    </xf>
    <xf numFmtId="43" fontId="26" fillId="25" borderId="30" xfId="44" applyNumberFormat="1" applyFont="1" applyFill="1" applyBorder="1" applyAlignment="1">
      <alignment horizontal="center" shrinkToFit="1"/>
    </xf>
    <xf numFmtId="0" fontId="29" fillId="0" borderId="30" xfId="0" applyFont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  <protection locked="0"/>
    </xf>
    <xf numFmtId="167" fontId="29" fillId="0" borderId="30" xfId="42" applyNumberFormat="1" applyFont="1" applyFill="1" applyBorder="1" applyAlignment="1" applyProtection="1">
      <alignment horizontal="center"/>
      <protection locked="0"/>
    </xf>
    <xf numFmtId="167" fontId="29" fillId="0" borderId="29" xfId="42" applyNumberFormat="1" applyFont="1" applyFill="1" applyBorder="1" applyAlignment="1" applyProtection="1">
      <alignment horizontal="center"/>
      <protection locked="0"/>
    </xf>
    <xf numFmtId="167" fontId="29" fillId="0" borderId="27" xfId="42" applyNumberFormat="1" applyFont="1" applyFill="1" applyBorder="1" applyAlignment="1" applyProtection="1">
      <alignment horizontal="center"/>
      <protection locked="0"/>
    </xf>
    <xf numFmtId="43" fontId="56" fillId="0" borderId="30" xfId="42" applyFont="1" applyFill="1" applyBorder="1" applyAlignment="1" applyProtection="1">
      <alignment horizontal="center"/>
      <protection locked="0"/>
    </xf>
    <xf numFmtId="43" fontId="56" fillId="0" borderId="29" xfId="42" applyFont="1" applyFill="1" applyBorder="1" applyAlignment="1" applyProtection="1">
      <alignment horizontal="center"/>
      <protection locked="0"/>
    </xf>
    <xf numFmtId="43" fontId="56" fillId="0" borderId="27" xfId="42" applyFont="1" applyFill="1" applyBorder="1" applyAlignment="1" applyProtection="1">
      <alignment horizontal="center"/>
      <protection locked="0"/>
    </xf>
    <xf numFmtId="0" fontId="26" fillId="25" borderId="29" xfId="44" applyFont="1" applyFill="1" applyBorder="1" applyAlignment="1">
      <alignment horizontal="right" shrinkToFit="1"/>
    </xf>
    <xf numFmtId="43" fontId="26" fillId="25" borderId="30" xfId="44" applyNumberFormat="1" applyFont="1" applyFill="1" applyBorder="1" applyAlignment="1">
      <alignment horizontal="center" vertical="center"/>
    </xf>
    <xf numFmtId="0" fontId="30" fillId="25" borderId="30" xfId="44" applyFont="1" applyFill="1" applyBorder="1" applyAlignment="1">
      <alignment horizontal="center"/>
    </xf>
    <xf numFmtId="0" fontId="30" fillId="25" borderId="29" xfId="44" applyFont="1" applyFill="1" applyBorder="1" applyAlignment="1">
      <alignment horizontal="center"/>
    </xf>
    <xf numFmtId="0" fontId="30" fillId="25" borderId="27" xfId="44" applyFont="1" applyFill="1" applyBorder="1" applyAlignment="1">
      <alignment horizontal="center"/>
    </xf>
    <xf numFmtId="0" fontId="28" fillId="25" borderId="12" xfId="44" applyFont="1" applyFill="1" applyBorder="1" applyAlignment="1">
      <alignment vertical="center"/>
    </xf>
    <xf numFmtId="0" fontId="28" fillId="0" borderId="30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0" fontId="28" fillId="0" borderId="12" xfId="0" applyFont="1" applyBorder="1" applyProtection="1">
      <protection locked="0"/>
    </xf>
    <xf numFmtId="0" fontId="29" fillId="25" borderId="0" xfId="44" applyFont="1" applyFill="1" applyAlignment="1">
      <alignment horizontal="center" vertical="center"/>
    </xf>
    <xf numFmtId="0" fontId="29" fillId="25" borderId="0" xfId="44" applyFont="1" applyFill="1" applyAlignment="1">
      <alignment horizontal="left"/>
    </xf>
    <xf numFmtId="0" fontId="29" fillId="25" borderId="29" xfId="44" applyFont="1" applyFill="1" applyBorder="1" applyAlignment="1">
      <alignment horizontal="left" vertical="center"/>
    </xf>
    <xf numFmtId="166" fontId="32" fillId="0" borderId="12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right"/>
      <protection locked="0"/>
    </xf>
    <xf numFmtId="0" fontId="32" fillId="25" borderId="29" xfId="44" applyFont="1" applyFill="1" applyBorder="1" applyAlignment="1">
      <alignment horizontal="right" vertical="center"/>
    </xf>
    <xf numFmtId="173" fontId="32" fillId="0" borderId="12" xfId="42" applyNumberFormat="1" applyFont="1" applyFill="1" applyBorder="1" applyAlignment="1" applyProtection="1">
      <alignment horizontal="center"/>
      <protection locked="0"/>
    </xf>
    <xf numFmtId="0" fontId="32" fillId="0" borderId="29" xfId="0" applyFont="1" applyBorder="1" applyProtection="1">
      <protection locked="0"/>
    </xf>
    <xf numFmtId="0" fontId="29" fillId="25" borderId="12" xfId="44" applyFont="1" applyFill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9" fillId="0" borderId="30" xfId="0" applyFont="1" applyBorder="1" applyAlignment="1">
      <alignment horizontal="center" vertical="center"/>
    </xf>
    <xf numFmtId="0" fontId="28" fillId="0" borderId="29" xfId="0" applyFont="1" applyBorder="1" applyAlignment="1" applyProtection="1">
      <alignment horizontal="left"/>
      <protection locked="0"/>
    </xf>
    <xf numFmtId="0" fontId="29" fillId="0" borderId="30" xfId="0" applyFont="1" applyBorder="1" applyAlignment="1">
      <alignment horizontal="left" vertical="center"/>
    </xf>
    <xf numFmtId="43" fontId="29" fillId="0" borderId="29" xfId="42" applyFont="1" applyFill="1" applyBorder="1" applyAlignment="1" applyProtection="1">
      <alignment horizontal="center"/>
      <protection locked="0"/>
    </xf>
    <xf numFmtId="43" fontId="29" fillId="0" borderId="27" xfId="42" applyFont="1" applyFill="1" applyBorder="1" applyAlignment="1" applyProtection="1">
      <alignment horizontal="center"/>
      <protection locked="0"/>
    </xf>
    <xf numFmtId="0" fontId="28" fillId="0" borderId="29" xfId="0" applyFont="1" applyBorder="1" applyAlignment="1">
      <alignment horizontal="center"/>
    </xf>
    <xf numFmtId="166" fontId="32" fillId="0" borderId="12" xfId="0" applyNumberFormat="1" applyFont="1" applyBorder="1" applyAlignment="1" applyProtection="1">
      <alignment horizontal="center" vertical="center"/>
      <protection locked="0"/>
    </xf>
    <xf numFmtId="173" fontId="27" fillId="0" borderId="12" xfId="42" applyNumberFormat="1" applyFont="1" applyFill="1" applyBorder="1" applyAlignment="1" applyProtection="1">
      <alignment horizontal="center"/>
      <protection locked="0"/>
    </xf>
    <xf numFmtId="0" fontId="31" fillId="24" borderId="14" xfId="44" applyFont="1" applyFill="1" applyBorder="1" applyAlignment="1">
      <alignment horizontal="center"/>
    </xf>
    <xf numFmtId="0" fontId="31" fillId="24" borderId="18" xfId="44" applyFont="1" applyFill="1" applyBorder="1" applyAlignment="1">
      <alignment horizontal="center"/>
    </xf>
    <xf numFmtId="0" fontId="28" fillId="0" borderId="29" xfId="0" applyFont="1" applyBorder="1" applyAlignment="1" applyProtection="1">
      <alignment horizontal="right" vertical="top"/>
      <protection locked="0"/>
    </xf>
    <xf numFmtId="173" fontId="27" fillId="0" borderId="12" xfId="42" applyNumberFormat="1" applyFont="1" applyFill="1" applyBorder="1" applyAlignment="1" applyProtection="1">
      <alignment horizontal="center" vertical="top"/>
      <protection locked="0"/>
    </xf>
    <xf numFmtId="0" fontId="27" fillId="25" borderId="46" xfId="44" applyFont="1" applyFill="1" applyBorder="1" applyAlignment="1">
      <alignment horizontal="right" vertical="center"/>
    </xf>
    <xf numFmtId="41" fontId="28" fillId="0" borderId="12" xfId="0" applyNumberFormat="1" applyFont="1" applyBorder="1"/>
    <xf numFmtId="0" fontId="32" fillId="25" borderId="12" xfId="44" quotePrefix="1" applyFont="1" applyFill="1" applyBorder="1" applyAlignment="1">
      <alignment horizontal="center" vertical="center"/>
    </xf>
    <xf numFmtId="41" fontId="32" fillId="0" borderId="12" xfId="0" applyNumberFormat="1" applyFont="1" applyBorder="1"/>
    <xf numFmtId="0" fontId="32" fillId="25" borderId="29" xfId="44" applyFont="1" applyFill="1" applyBorder="1" applyAlignment="1">
      <alignment horizontal="left" vertical="center"/>
    </xf>
    <xf numFmtId="2" fontId="32" fillId="25" borderId="29" xfId="44" applyNumberFormat="1" applyFont="1" applyFill="1" applyBorder="1" applyAlignment="1">
      <alignment horizontal="left" vertical="center"/>
    </xf>
    <xf numFmtId="41" fontId="57" fillId="0" borderId="30" xfId="0" applyNumberFormat="1" applyFont="1" applyBorder="1"/>
    <xf numFmtId="41" fontId="57" fillId="0" borderId="30" xfId="0" applyNumberFormat="1" applyFont="1" applyBorder="1" applyAlignment="1">
      <alignment horizontal="right"/>
    </xf>
    <xf numFmtId="41" fontId="59" fillId="0" borderId="30" xfId="0" applyNumberFormat="1" applyFont="1" applyBorder="1"/>
    <xf numFmtId="0" fontId="54" fillId="25" borderId="29" xfId="44" applyFont="1" applyFill="1" applyBorder="1" applyAlignment="1">
      <alignment horizontal="left" vertical="center"/>
    </xf>
    <xf numFmtId="2" fontId="54" fillId="25" borderId="29" xfId="44" applyNumberFormat="1" applyFont="1" applyFill="1" applyBorder="1" applyAlignment="1">
      <alignment horizontal="left" vertical="center"/>
    </xf>
    <xf numFmtId="41" fontId="32" fillId="0" borderId="30" xfId="0" applyNumberFormat="1" applyFont="1" applyBorder="1"/>
    <xf numFmtId="41" fontId="28" fillId="0" borderId="30" xfId="0" applyNumberFormat="1" applyFont="1" applyBorder="1"/>
    <xf numFmtId="2" fontId="32" fillId="25" borderId="12" xfId="44" applyNumberFormat="1" applyFont="1" applyFill="1" applyBorder="1" applyAlignment="1">
      <alignment horizontal="center" vertical="center"/>
    </xf>
    <xf numFmtId="0" fontId="28" fillId="25" borderId="12" xfId="44" quotePrefix="1" applyFont="1" applyFill="1" applyBorder="1" applyAlignment="1">
      <alignment horizontal="center" vertical="center"/>
    </xf>
    <xf numFmtId="2" fontId="32" fillId="25" borderId="12" xfId="44" quotePrefix="1" applyNumberFormat="1" applyFont="1" applyFill="1" applyBorder="1" applyAlignment="1">
      <alignment horizontal="center" vertical="center"/>
    </xf>
    <xf numFmtId="0" fontId="28" fillId="25" borderId="12" xfId="44" applyFont="1" applyFill="1" applyBorder="1" applyAlignment="1">
      <alignment horizontal="center" vertical="center"/>
    </xf>
    <xf numFmtId="0" fontId="57" fillId="0" borderId="29" xfId="52" applyFont="1" applyBorder="1" applyProtection="1">
      <protection locked="0"/>
    </xf>
    <xf numFmtId="0" fontId="57" fillId="0" borderId="27" xfId="52" applyFont="1" applyBorder="1" applyProtection="1">
      <protection locked="0"/>
    </xf>
    <xf numFmtId="2" fontId="57" fillId="25" borderId="29" xfId="44" applyNumberFormat="1" applyFont="1" applyFill="1" applyBorder="1" applyAlignment="1">
      <alignment horizontal="left" vertical="center"/>
    </xf>
    <xf numFmtId="0" fontId="57" fillId="25" borderId="29" xfId="44" applyFont="1" applyFill="1" applyBorder="1" applyAlignment="1">
      <alignment horizontal="left" vertical="center"/>
    </xf>
    <xf numFmtId="0" fontId="62" fillId="25" borderId="29" xfId="44" applyFont="1" applyFill="1" applyBorder="1" applyAlignment="1">
      <alignment horizontal="left" vertical="center"/>
    </xf>
    <xf numFmtId="0" fontId="30" fillId="0" borderId="27" xfId="52" applyFont="1" applyBorder="1" applyProtection="1">
      <protection locked="0"/>
    </xf>
    <xf numFmtId="167" fontId="29" fillId="0" borderId="29" xfId="42" applyNumberFormat="1" applyFont="1" applyBorder="1" applyAlignment="1" applyProtection="1">
      <protection locked="0"/>
    </xf>
    <xf numFmtId="167" fontId="29" fillId="0" borderId="27" xfId="42" applyNumberFormat="1" applyFont="1" applyBorder="1" applyAlignment="1" applyProtection="1">
      <protection locked="0"/>
    </xf>
    <xf numFmtId="0" fontId="32" fillId="0" borderId="30" xfId="0" applyFont="1" applyBorder="1" applyProtection="1">
      <protection locked="0"/>
    </xf>
    <xf numFmtId="0" fontId="28" fillId="0" borderId="12" xfId="0" applyFont="1" applyBorder="1" applyAlignment="1">
      <alignment horizontal="center"/>
    </xf>
    <xf numFmtId="0" fontId="26" fillId="25" borderId="12" xfId="0" applyFont="1" applyFill="1" applyBorder="1" applyAlignment="1">
      <alignment vertical="center"/>
    </xf>
    <xf numFmtId="0" fontId="26" fillId="30" borderId="30" xfId="44" applyFont="1" applyFill="1" applyBorder="1" applyAlignment="1">
      <alignment horizontal="center" vertical="center" wrapText="1"/>
    </xf>
    <xf numFmtId="0" fontId="26" fillId="30" borderId="27" xfId="44" applyFont="1" applyFill="1" applyBorder="1" applyAlignment="1">
      <alignment horizontal="center" vertical="center" wrapText="1"/>
    </xf>
    <xf numFmtId="0" fontId="27" fillId="30" borderId="12" xfId="44" applyFont="1" applyFill="1" applyBorder="1" applyAlignment="1">
      <alignment horizontal="center" vertical="center"/>
    </xf>
    <xf numFmtId="0" fontId="26" fillId="30" borderId="30" xfId="44" applyFont="1" applyFill="1" applyBorder="1" applyAlignment="1">
      <alignment horizontal="center" vertical="center"/>
    </xf>
    <xf numFmtId="0" fontId="26" fillId="30" borderId="29" xfId="44" applyFont="1" applyFill="1" applyBorder="1" applyAlignment="1">
      <alignment horizontal="center" vertical="center"/>
    </xf>
    <xf numFmtId="0" fontId="26" fillId="30" borderId="27" xfId="44" applyFont="1" applyFill="1" applyBorder="1" applyAlignment="1">
      <alignment horizontal="center" vertical="center"/>
    </xf>
    <xf numFmtId="0" fontId="32" fillId="0" borderId="27" xfId="0" applyFont="1" applyBorder="1" applyProtection="1">
      <protection locked="0"/>
    </xf>
    <xf numFmtId="0" fontId="28" fillId="0" borderId="29" xfId="52" applyFont="1" applyBorder="1"/>
    <xf numFmtId="2" fontId="28" fillId="25" borderId="29" xfId="44" applyNumberFormat="1" applyFont="1" applyFill="1" applyBorder="1" applyAlignment="1">
      <alignment horizontal="left" vertical="center"/>
    </xf>
    <xf numFmtId="0" fontId="28" fillId="0" borderId="30" xfId="0" applyFont="1" applyBorder="1"/>
    <xf numFmtId="41" fontId="28" fillId="0" borderId="29" xfId="0" applyNumberFormat="1" applyFont="1" applyBorder="1"/>
    <xf numFmtId="0" fontId="32" fillId="25" borderId="30" xfId="0" applyFont="1" applyFill="1" applyBorder="1" applyAlignment="1">
      <alignment vertic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3" fontId="28" fillId="0" borderId="0" xfId="42" applyFont="1" applyFill="1" applyBorder="1" applyAlignment="1">
      <alignment horizontal="left"/>
    </xf>
    <xf numFmtId="0" fontId="29" fillId="0" borderId="31" xfId="0" applyFont="1" applyBorder="1" applyAlignment="1">
      <alignment horizontal="center" vertical="center"/>
    </xf>
    <xf numFmtId="167" fontId="29" fillId="0" borderId="11" xfId="42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43" fontId="29" fillId="0" borderId="11" xfId="42" applyFont="1" applyFill="1" applyBorder="1" applyAlignment="1">
      <alignment horizontal="center"/>
    </xf>
    <xf numFmtId="43" fontId="29" fillId="0" borderId="28" xfId="42" applyFont="1" applyFill="1" applyBorder="1" applyAlignment="1">
      <alignment horizontal="center"/>
    </xf>
    <xf numFmtId="43" fontId="29" fillId="0" borderId="11" xfId="42" applyFont="1" applyFill="1" applyBorder="1" applyAlignment="1">
      <alignment horizontal="center" vertical="center" wrapText="1"/>
    </xf>
    <xf numFmtId="167" fontId="29" fillId="0" borderId="30" xfId="42" applyNumberFormat="1" applyFont="1" applyFill="1" applyBorder="1" applyAlignment="1" applyProtection="1">
      <alignment horizontal="right"/>
      <protection locked="0"/>
    </xf>
    <xf numFmtId="167" fontId="29" fillId="0" borderId="12" xfId="42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43" fontId="29" fillId="0" borderId="12" xfId="42" applyFont="1" applyFill="1" applyBorder="1" applyAlignment="1">
      <alignment horizontal="center"/>
    </xf>
    <xf numFmtId="43" fontId="29" fillId="0" borderId="12" xfId="42" applyFont="1" applyFill="1" applyBorder="1" applyProtection="1">
      <protection locked="0"/>
    </xf>
    <xf numFmtId="43" fontId="29" fillId="0" borderId="12" xfId="42" applyFont="1" applyFill="1" applyBorder="1" applyAlignment="1" applyProtection="1">
      <alignment horizontal="center"/>
      <protection locked="0"/>
    </xf>
    <xf numFmtId="164" fontId="29" fillId="0" borderId="27" xfId="42" applyNumberFormat="1" applyFont="1" applyFill="1" applyBorder="1" applyProtection="1">
      <protection locked="0"/>
    </xf>
    <xf numFmtId="167" fontId="29" fillId="0" borderId="45" xfId="42" applyNumberFormat="1" applyFont="1" applyFill="1" applyBorder="1" applyAlignment="1" applyProtection="1">
      <alignment horizontal="right"/>
      <protection locked="0"/>
    </xf>
    <xf numFmtId="167" fontId="29" fillId="0" borderId="13" xfId="42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43" fontId="29" fillId="0" borderId="13" xfId="42" applyFont="1" applyFill="1" applyBorder="1" applyAlignment="1">
      <alignment horizontal="center"/>
    </xf>
    <xf numFmtId="43" fontId="29" fillId="0" borderId="0" xfId="42" applyFont="1" applyFill="1" applyBorder="1" applyAlignment="1">
      <alignment horizontal="center"/>
    </xf>
    <xf numFmtId="0" fontId="28" fillId="0" borderId="12" xfId="0" applyFont="1" applyBorder="1" applyAlignment="1">
      <alignment vertical="center"/>
    </xf>
    <xf numFmtId="43" fontId="28" fillId="0" borderId="12" xfId="42" applyFont="1" applyFill="1" applyBorder="1" applyAlignment="1">
      <alignment vertical="center"/>
    </xf>
    <xf numFmtId="43" fontId="28" fillId="0" borderId="12" xfId="42" applyFont="1" applyFill="1" applyBorder="1" applyAlignment="1">
      <alignment horizontal="center" vertical="center"/>
    </xf>
    <xf numFmtId="167" fontId="28" fillId="0" borderId="30" xfId="0" applyNumberFormat="1" applyFont="1" applyBorder="1" applyAlignment="1" applyProtection="1">
      <alignment horizontal="right"/>
      <protection locked="0"/>
    </xf>
    <xf numFmtId="167" fontId="29" fillId="0" borderId="12" xfId="42" applyNumberFormat="1" applyFont="1" applyFill="1" applyBorder="1" applyProtection="1">
      <protection locked="0"/>
    </xf>
    <xf numFmtId="0" fontId="29" fillId="0" borderId="12" xfId="0" applyFont="1" applyBorder="1" applyProtection="1">
      <protection locked="0"/>
    </xf>
    <xf numFmtId="164" fontId="29" fillId="0" borderId="12" xfId="42" applyNumberFormat="1" applyFont="1" applyFill="1" applyBorder="1" applyProtection="1">
      <protection locked="0"/>
    </xf>
    <xf numFmtId="173" fontId="28" fillId="0" borderId="30" xfId="42" applyNumberFormat="1" applyFont="1" applyFill="1" applyBorder="1" applyAlignment="1" applyProtection="1">
      <alignment horizontal="right"/>
      <protection locked="0"/>
    </xf>
    <xf numFmtId="167" fontId="29" fillId="0" borderId="12" xfId="42" applyNumberFormat="1" applyFont="1" applyFill="1" applyBorder="1" applyAlignment="1" applyProtection="1">
      <alignment horizontal="left"/>
      <protection locked="0"/>
    </xf>
    <xf numFmtId="0" fontId="29" fillId="0" borderId="12" xfId="52" applyFont="1" applyBorder="1" applyAlignment="1" applyProtection="1">
      <alignment horizontal="center"/>
      <protection locked="0"/>
    </xf>
    <xf numFmtId="167" fontId="28" fillId="0" borderId="31" xfId="42" applyNumberFormat="1" applyFont="1" applyFill="1" applyBorder="1" applyAlignment="1" applyProtection="1">
      <alignment horizontal="right"/>
      <protection locked="0"/>
    </xf>
    <xf numFmtId="167" fontId="28" fillId="0" borderId="11" xfId="42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3" fontId="28" fillId="0" borderId="11" xfId="42" applyFont="1" applyFill="1" applyBorder="1" applyAlignment="1">
      <alignment horizontal="center"/>
    </xf>
    <xf numFmtId="43" fontId="28" fillId="0" borderId="28" xfId="42" applyFont="1" applyFill="1" applyBorder="1" applyAlignment="1">
      <alignment horizontal="center"/>
    </xf>
    <xf numFmtId="0" fontId="28" fillId="0" borderId="0" xfId="0" applyFont="1"/>
    <xf numFmtId="167" fontId="29" fillId="0" borderId="0" xfId="42" applyNumberFormat="1" applyFont="1" applyFill="1" applyBorder="1"/>
    <xf numFmtId="43" fontId="29" fillId="0" borderId="0" xfId="42" applyFont="1" applyFill="1" applyBorder="1"/>
    <xf numFmtId="41" fontId="54" fillId="0" borderId="0" xfId="0" applyNumberFormat="1" applyFont="1"/>
    <xf numFmtId="41" fontId="2" fillId="0" borderId="0" xfId="0" applyNumberFormat="1" applyFont="1"/>
    <xf numFmtId="41" fontId="64" fillId="0" borderId="0" xfId="0" applyNumberFormat="1" applyFont="1"/>
    <xf numFmtId="175" fontId="29" fillId="0" borderId="0" xfId="0" applyNumberFormat="1" applyFont="1" applyAlignment="1">
      <alignment horizontal="left"/>
    </xf>
    <xf numFmtId="43" fontId="28" fillId="0" borderId="0" xfId="42" applyFont="1" applyFill="1" applyBorder="1" applyAlignment="1"/>
    <xf numFmtId="175" fontId="29" fillId="0" borderId="0" xfId="0" applyNumberFormat="1" applyFont="1"/>
    <xf numFmtId="0" fontId="29" fillId="0" borderId="0" xfId="0" quotePrefix="1" applyFont="1"/>
    <xf numFmtId="15" fontId="28" fillId="0" borderId="0" xfId="42" quotePrefix="1" applyNumberFormat="1" applyFont="1" applyFill="1" applyBorder="1" applyAlignment="1">
      <alignment horizontal="left"/>
    </xf>
    <xf numFmtId="43" fontId="54" fillId="0" borderId="12" xfId="42" applyFont="1" applyFill="1" applyBorder="1" applyAlignment="1">
      <alignment horizontal="center"/>
    </xf>
    <xf numFmtId="43" fontId="54" fillId="0" borderId="12" xfId="42" applyFont="1" applyFill="1" applyBorder="1" applyAlignment="1" applyProtection="1">
      <alignment horizontal="center"/>
      <protection locked="0"/>
    </xf>
    <xf numFmtId="43" fontId="28" fillId="30" borderId="16" xfId="42" applyFont="1" applyFill="1" applyBorder="1" applyAlignment="1">
      <alignment horizontal="center"/>
    </xf>
    <xf numFmtId="0" fontId="28" fillId="30" borderId="16" xfId="0" applyFont="1" applyFill="1" applyBorder="1" applyAlignment="1">
      <alignment horizontal="center" vertical="center"/>
    </xf>
    <xf numFmtId="43" fontId="28" fillId="31" borderId="19" xfId="42" applyFont="1" applyFill="1" applyBorder="1" applyAlignment="1">
      <alignment horizontal="center"/>
    </xf>
    <xf numFmtId="0" fontId="29" fillId="0" borderId="25" xfId="0" applyFont="1" applyBorder="1"/>
    <xf numFmtId="167" fontId="28" fillId="0" borderId="24" xfId="42" applyNumberFormat="1" applyFont="1" applyFill="1" applyBorder="1" applyAlignment="1" applyProtection="1">
      <alignment horizontal="right"/>
      <protection locked="0"/>
    </xf>
    <xf numFmtId="0" fontId="28" fillId="0" borderId="45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167" fontId="28" fillId="0" borderId="48" xfId="42" applyNumberFormat="1" applyFont="1" applyFill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43" fontId="28" fillId="0" borderId="48" xfId="42" applyFont="1" applyFill="1" applyBorder="1" applyAlignment="1">
      <alignment horizontal="center"/>
    </xf>
    <xf numFmtId="43" fontId="28" fillId="0" borderId="0" xfId="42" applyFont="1" applyFill="1" applyBorder="1" applyAlignment="1">
      <alignment horizontal="center"/>
    </xf>
    <xf numFmtId="0" fontId="28" fillId="30" borderId="20" xfId="0" applyFont="1" applyFill="1" applyBorder="1" applyAlignment="1" applyProtection="1">
      <alignment horizontal="center"/>
      <protection locked="0"/>
    </xf>
    <xf numFmtId="167" fontId="28" fillId="30" borderId="20" xfId="42" applyNumberFormat="1" applyFont="1" applyFill="1" applyBorder="1" applyAlignment="1" applyProtection="1">
      <alignment horizontal="left"/>
      <protection locked="0"/>
    </xf>
    <xf numFmtId="0" fontId="29" fillId="30" borderId="20" xfId="52" applyFont="1" applyFill="1" applyBorder="1" applyAlignment="1" applyProtection="1">
      <alignment horizontal="center"/>
      <protection locked="0"/>
    </xf>
    <xf numFmtId="43" fontId="28" fillId="30" borderId="20" xfId="42" applyFont="1" applyFill="1" applyBorder="1" applyProtection="1">
      <protection locked="0"/>
    </xf>
    <xf numFmtId="43" fontId="28" fillId="30" borderId="20" xfId="42" applyFont="1" applyFill="1" applyBorder="1" applyAlignment="1" applyProtection="1">
      <alignment horizontal="center"/>
      <protection locked="0"/>
    </xf>
    <xf numFmtId="166" fontId="29" fillId="30" borderId="17" xfId="0" applyNumberFormat="1" applyFont="1" applyFill="1" applyBorder="1" applyAlignment="1" applyProtection="1">
      <alignment horizontal="center"/>
      <protection locked="0"/>
    </xf>
    <xf numFmtId="164" fontId="29" fillId="30" borderId="18" xfId="42" applyNumberFormat="1" applyFont="1" applyFill="1" applyBorder="1" applyProtection="1">
      <protection locked="0"/>
    </xf>
    <xf numFmtId="0" fontId="31" fillId="24" borderId="17" xfId="44" applyFont="1" applyFill="1" applyBorder="1" applyAlignment="1">
      <alignment horizontal="center"/>
    </xf>
    <xf numFmtId="0" fontId="28" fillId="30" borderId="30" xfId="44" applyFont="1" applyFill="1" applyBorder="1" applyAlignment="1">
      <alignment horizontal="center" vertical="center" wrapText="1"/>
    </xf>
    <xf numFmtId="0" fontId="28" fillId="30" borderId="27" xfId="44" applyFont="1" applyFill="1" applyBorder="1" applyAlignment="1">
      <alignment horizontal="center" vertical="center" wrapText="1"/>
    </xf>
    <xf numFmtId="0" fontId="29" fillId="30" borderId="12" xfId="44" applyFont="1" applyFill="1" applyBorder="1" applyAlignment="1">
      <alignment horizontal="center" vertical="center"/>
    </xf>
    <xf numFmtId="0" fontId="28" fillId="30" borderId="30" xfId="44" applyFont="1" applyFill="1" applyBorder="1" applyAlignment="1">
      <alignment horizontal="center" vertical="center"/>
    </xf>
    <xf numFmtId="0" fontId="28" fillId="30" borderId="29" xfId="44" applyFont="1" applyFill="1" applyBorder="1" applyAlignment="1">
      <alignment horizontal="center" vertical="center"/>
    </xf>
    <xf numFmtId="0" fontId="28" fillId="30" borderId="27" xfId="44" applyFont="1" applyFill="1" applyBorder="1" applyAlignment="1">
      <alignment horizontal="center" vertical="center"/>
    </xf>
    <xf numFmtId="0" fontId="29" fillId="25" borderId="30" xfId="44" applyFont="1" applyFill="1" applyBorder="1" applyAlignment="1">
      <alignment vertical="center" wrapText="1"/>
    </xf>
    <xf numFmtId="0" fontId="29" fillId="25" borderId="29" xfId="44" applyFont="1" applyFill="1" applyBorder="1" applyAlignment="1">
      <alignment vertical="center" wrapText="1"/>
    </xf>
    <xf numFmtId="0" fontId="29" fillId="25" borderId="27" xfId="44" applyFont="1" applyFill="1" applyBorder="1" applyAlignment="1">
      <alignment vertical="center" wrapText="1"/>
    </xf>
    <xf numFmtId="0" fontId="29" fillId="25" borderId="30" xfId="44" applyFont="1" applyFill="1" applyBorder="1" applyAlignment="1">
      <alignment horizontal="left" vertical="center"/>
    </xf>
    <xf numFmtId="0" fontId="29" fillId="25" borderId="27" xfId="44" applyFont="1" applyFill="1" applyBorder="1" applyAlignment="1">
      <alignment horizontal="left" vertical="center"/>
    </xf>
    <xf numFmtId="0" fontId="29" fillId="25" borderId="12" xfId="44" quotePrefix="1" applyFont="1" applyFill="1" applyBorder="1" applyAlignment="1">
      <alignment horizontal="center" vertical="center"/>
    </xf>
    <xf numFmtId="0" fontId="26" fillId="25" borderId="30" xfId="44" applyFont="1" applyFill="1" applyBorder="1" applyAlignment="1">
      <alignment horizontal="center"/>
    </xf>
    <xf numFmtId="0" fontId="26" fillId="25" borderId="29" xfId="44" applyFont="1" applyFill="1" applyBorder="1" applyAlignment="1">
      <alignment horizontal="center"/>
    </xf>
    <xf numFmtId="0" fontId="26" fillId="25" borderId="27" xfId="44" applyFont="1" applyFill="1" applyBorder="1" applyAlignment="1">
      <alignment horizontal="center"/>
    </xf>
    <xf numFmtId="0" fontId="26" fillId="25" borderId="12" xfId="44" applyFont="1" applyFill="1" applyBorder="1" applyAlignment="1">
      <alignment vertical="center"/>
    </xf>
    <xf numFmtId="173" fontId="26" fillId="0" borderId="12" xfId="42" applyNumberFormat="1" applyFont="1" applyFill="1" applyBorder="1" applyAlignment="1" applyProtection="1">
      <alignment horizontal="center"/>
      <protection locked="0"/>
    </xf>
    <xf numFmtId="166" fontId="27" fillId="0" borderId="12" xfId="0" applyNumberFormat="1" applyFont="1" applyBorder="1" applyAlignment="1" applyProtection="1">
      <alignment horizontal="center"/>
      <protection locked="0"/>
    </xf>
    <xf numFmtId="0" fontId="26" fillId="24" borderId="17" xfId="44" applyFont="1" applyFill="1" applyBorder="1" applyAlignment="1">
      <alignment horizontal="center" vertical="center" wrapText="1"/>
    </xf>
    <xf numFmtId="0" fontId="26" fillId="24" borderId="18" xfId="44" applyFont="1" applyFill="1" applyBorder="1" applyAlignment="1">
      <alignment horizontal="center" vertical="center" wrapText="1"/>
    </xf>
    <xf numFmtId="0" fontId="26" fillId="24" borderId="17" xfId="44" applyFont="1" applyFill="1" applyBorder="1" applyAlignment="1">
      <alignment horizontal="center" vertical="center"/>
    </xf>
    <xf numFmtId="0" fontId="26" fillId="24" borderId="14" xfId="44" applyFont="1" applyFill="1" applyBorder="1" applyAlignment="1">
      <alignment horizontal="center" vertical="center"/>
    </xf>
    <xf numFmtId="0" fontId="26" fillId="24" borderId="18" xfId="44" applyFont="1" applyFill="1" applyBorder="1" applyAlignment="1">
      <alignment horizontal="center" vertical="center"/>
    </xf>
    <xf numFmtId="0" fontId="26" fillId="24" borderId="17" xfId="44" applyFont="1" applyFill="1" applyBorder="1" applyAlignment="1">
      <alignment horizontal="center"/>
    </xf>
    <xf numFmtId="0" fontId="26" fillId="24" borderId="14" xfId="44" applyFont="1" applyFill="1" applyBorder="1" applyAlignment="1">
      <alignment horizontal="center"/>
    </xf>
    <xf numFmtId="0" fontId="26" fillId="24" borderId="18" xfId="44" applyFont="1" applyFill="1" applyBorder="1" applyAlignment="1">
      <alignment horizontal="center"/>
    </xf>
    <xf numFmtId="43" fontId="27" fillId="0" borderId="45" xfId="42" applyFont="1" applyFill="1" applyBorder="1" applyAlignment="1" applyProtection="1">
      <alignment horizontal="center"/>
      <protection locked="0"/>
    </xf>
    <xf numFmtId="43" fontId="27" fillId="0" borderId="46" xfId="42" applyFont="1" applyFill="1" applyBorder="1" applyAlignment="1" applyProtection="1">
      <alignment horizontal="center"/>
      <protection locked="0"/>
    </xf>
    <xf numFmtId="43" fontId="27" fillId="0" borderId="47" xfId="42" applyFont="1" applyFill="1" applyBorder="1" applyAlignment="1" applyProtection="1">
      <alignment horizontal="center"/>
      <protection locked="0"/>
    </xf>
    <xf numFmtId="0" fontId="26" fillId="25" borderId="30" xfId="44" applyFont="1" applyFill="1" applyBorder="1" applyAlignment="1">
      <alignment vertical="center" wrapText="1"/>
    </xf>
    <xf numFmtId="0" fontId="26" fillId="25" borderId="29" xfId="44" applyFont="1" applyFill="1" applyBorder="1" applyAlignment="1">
      <alignment vertical="center" wrapText="1"/>
    </xf>
    <xf numFmtId="0" fontId="26" fillId="25" borderId="27" xfId="44" applyFont="1" applyFill="1" applyBorder="1" applyAlignment="1">
      <alignment vertical="center" wrapText="1"/>
    </xf>
    <xf numFmtId="0" fontId="26" fillId="25" borderId="12" xfId="44" quotePrefix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6" fillId="0" borderId="30" xfId="44" applyFont="1" applyBorder="1" applyAlignment="1">
      <alignment horizontal="center" vertical="center"/>
    </xf>
    <xf numFmtId="0" fontId="26" fillId="0" borderId="29" xfId="44" applyFont="1" applyBorder="1" applyAlignment="1">
      <alignment horizontal="center" vertical="center"/>
    </xf>
    <xf numFmtId="0" fontId="26" fillId="29" borderId="27" xfId="44" applyFont="1" applyFill="1" applyBorder="1" applyAlignment="1">
      <alignment horizontal="center" vertical="center"/>
    </xf>
    <xf numFmtId="0" fontId="26" fillId="25" borderId="27" xfId="44" applyFont="1" applyFill="1" applyBorder="1" applyAlignment="1">
      <alignment horizontal="right"/>
    </xf>
    <xf numFmtId="0" fontId="68" fillId="0" borderId="0" xfId="53" applyFont="1" applyAlignment="1" applyProtection="1">
      <alignment horizontal="center"/>
      <protection locked="0"/>
    </xf>
    <xf numFmtId="43" fontId="68" fillId="0" borderId="0" xfId="54" applyFont="1" applyFill="1" applyBorder="1" applyAlignment="1" applyProtection="1">
      <alignment horizontal="center"/>
      <protection locked="0"/>
    </xf>
    <xf numFmtId="0" fontId="29" fillId="0" borderId="0" xfId="0" quotePrefix="1" applyFont="1" applyProtection="1">
      <protection locked="0"/>
    </xf>
    <xf numFmtId="0" fontId="54" fillId="0" borderId="0" xfId="0" applyFont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54" fillId="0" borderId="0" xfId="0" quotePrefix="1" applyFont="1" applyProtection="1">
      <protection locked="0"/>
    </xf>
    <xf numFmtId="43" fontId="54" fillId="0" borderId="0" xfId="54" applyFont="1" applyFill="1" applyBorder="1" applyProtection="1">
      <protection locked="0"/>
    </xf>
    <xf numFmtId="0" fontId="28" fillId="0" borderId="0" xfId="0" applyFont="1" applyAlignment="1">
      <alignment horizontal="right"/>
    </xf>
    <xf numFmtId="167" fontId="54" fillId="0" borderId="0" xfId="54" applyNumberFormat="1" applyFont="1" applyFill="1" applyBorder="1" applyAlignment="1" applyProtection="1">
      <alignment horizontal="center"/>
      <protection locked="0"/>
    </xf>
    <xf numFmtId="0" fontId="54" fillId="0" borderId="0" xfId="0" applyFont="1" applyAlignment="1" applyProtection="1">
      <alignment horizontal="left"/>
      <protection locked="0"/>
    </xf>
    <xf numFmtId="0" fontId="71" fillId="0" borderId="22" xfId="53" applyFont="1" applyBorder="1" applyAlignment="1">
      <alignment horizontal="center" vertical="center"/>
    </xf>
    <xf numFmtId="0" fontId="71" fillId="0" borderId="69" xfId="53" applyFont="1" applyBorder="1" applyAlignment="1">
      <alignment horizontal="center" vertical="center"/>
    </xf>
    <xf numFmtId="0" fontId="68" fillId="0" borderId="20" xfId="53" applyFont="1" applyBorder="1" applyAlignment="1" applyProtection="1">
      <alignment horizontal="center"/>
      <protection locked="0"/>
    </xf>
    <xf numFmtId="43" fontId="68" fillId="0" borderId="20" xfId="54" applyFont="1" applyFill="1" applyBorder="1" applyAlignment="1" applyProtection="1">
      <alignment horizontal="center"/>
      <protection locked="0"/>
    </xf>
    <xf numFmtId="10" fontId="68" fillId="0" borderId="23" xfId="53" applyNumberFormat="1" applyFont="1" applyBorder="1" applyAlignment="1">
      <alignment horizontal="center"/>
    </xf>
    <xf numFmtId="0" fontId="68" fillId="0" borderId="11" xfId="53" applyFont="1" applyBorder="1" applyAlignment="1">
      <alignment horizontal="center"/>
    </xf>
    <xf numFmtId="165" fontId="68" fillId="0" borderId="89" xfId="53" applyNumberFormat="1" applyFont="1" applyBorder="1" applyAlignment="1">
      <alignment horizontal="center"/>
    </xf>
    <xf numFmtId="168" fontId="73" fillId="32" borderId="90" xfId="54" applyNumberFormat="1" applyFont="1" applyFill="1" applyBorder="1" applyAlignment="1" applyProtection="1">
      <alignment horizontal="center"/>
      <protection locked="0"/>
    </xf>
    <xf numFmtId="43" fontId="68" fillId="0" borderId="0" xfId="53" applyNumberFormat="1" applyFont="1" applyAlignment="1" applyProtection="1">
      <alignment horizontal="center"/>
      <protection locked="0"/>
    </xf>
    <xf numFmtId="43" fontId="68" fillId="0" borderId="40" xfId="54" applyFont="1" applyFill="1" applyBorder="1" applyAlignment="1" applyProtection="1">
      <alignment horizontal="center"/>
      <protection locked="0"/>
    </xf>
    <xf numFmtId="0" fontId="68" fillId="0" borderId="41" xfId="53" applyFont="1" applyBorder="1" applyProtection="1">
      <protection locked="0"/>
    </xf>
    <xf numFmtId="0" fontId="68" fillId="0" borderId="12" xfId="53" applyFont="1" applyBorder="1" applyAlignment="1">
      <alignment horizontal="center"/>
    </xf>
    <xf numFmtId="43" fontId="68" fillId="0" borderId="71" xfId="54" applyFont="1" applyFill="1" applyBorder="1" applyAlignment="1" applyProtection="1">
      <alignment horizontal="center"/>
      <protection locked="0"/>
    </xf>
    <xf numFmtId="168" fontId="68" fillId="0" borderId="72" xfId="54" applyNumberFormat="1" applyFont="1" applyFill="1" applyBorder="1" applyAlignment="1" applyProtection="1">
      <protection locked="0"/>
    </xf>
    <xf numFmtId="0" fontId="68" fillId="0" borderId="0" xfId="53" applyFont="1" applyAlignment="1" applyProtection="1">
      <alignment horizontal="left"/>
      <protection locked="0"/>
    </xf>
    <xf numFmtId="0" fontId="70" fillId="0" borderId="0" xfId="53" applyFont="1" applyAlignment="1" applyProtection="1">
      <alignment horizontal="center"/>
      <protection locked="0"/>
    </xf>
    <xf numFmtId="0" fontId="70" fillId="32" borderId="91" xfId="53" applyFont="1" applyFill="1" applyBorder="1" applyAlignment="1" applyProtection="1">
      <alignment horizontal="center"/>
      <protection locked="0"/>
    </xf>
    <xf numFmtId="168" fontId="73" fillId="32" borderId="90" xfId="54" applyNumberFormat="1" applyFont="1" applyFill="1" applyBorder="1" applyAlignment="1" applyProtection="1">
      <alignment horizontal="left"/>
      <protection locked="0"/>
    </xf>
    <xf numFmtId="0" fontId="74" fillId="0" borderId="0" xfId="0" applyFont="1" applyProtection="1">
      <protection locked="0"/>
    </xf>
    <xf numFmtId="0" fontId="68" fillId="0" borderId="72" xfId="53" applyFont="1" applyBorder="1" applyProtection="1">
      <protection locked="0"/>
    </xf>
    <xf numFmtId="0" fontId="70" fillId="33" borderId="91" xfId="53" applyFont="1" applyFill="1" applyBorder="1" applyAlignment="1" applyProtection="1">
      <alignment horizontal="center"/>
      <protection locked="0"/>
    </xf>
    <xf numFmtId="43" fontId="75" fillId="33" borderId="90" xfId="54" applyFont="1" applyFill="1" applyBorder="1" applyProtection="1">
      <protection locked="0"/>
    </xf>
    <xf numFmtId="0" fontId="68" fillId="34" borderId="91" xfId="53" applyFont="1" applyFill="1" applyBorder="1" applyAlignment="1" applyProtection="1">
      <alignment horizontal="center"/>
      <protection locked="0"/>
    </xf>
    <xf numFmtId="165" fontId="68" fillId="34" borderId="90" xfId="53" applyNumberFormat="1" applyFont="1" applyFill="1" applyBorder="1" applyAlignment="1" applyProtection="1">
      <alignment horizontal="right"/>
      <protection locked="0"/>
    </xf>
    <xf numFmtId="43" fontId="68" fillId="0" borderId="20" xfId="54" applyFont="1" applyFill="1" applyBorder="1" applyAlignment="1" applyProtection="1">
      <alignment horizontal="center" vertical="center"/>
      <protection locked="0"/>
    </xf>
    <xf numFmtId="0" fontId="68" fillId="0" borderId="12" xfId="53" applyFont="1" applyBorder="1" applyAlignment="1">
      <alignment horizontal="center" vertical="center"/>
    </xf>
    <xf numFmtId="0" fontId="70" fillId="35" borderId="91" xfId="53" applyFont="1" applyFill="1" applyBorder="1" applyAlignment="1" applyProtection="1">
      <alignment horizontal="center"/>
      <protection locked="0"/>
    </xf>
    <xf numFmtId="43" fontId="75" fillId="35" borderId="90" xfId="54" applyFont="1" applyFill="1" applyBorder="1" applyProtection="1">
      <protection locked="0"/>
    </xf>
    <xf numFmtId="0" fontId="68" fillId="36" borderId="91" xfId="53" applyFont="1" applyFill="1" applyBorder="1" applyAlignment="1" applyProtection="1">
      <alignment horizontal="center"/>
      <protection locked="0"/>
    </xf>
    <xf numFmtId="0" fontId="68" fillId="36" borderId="90" xfId="53" applyFont="1" applyFill="1" applyBorder="1" applyAlignment="1" applyProtection="1">
      <alignment horizontal="right"/>
      <protection locked="0"/>
    </xf>
    <xf numFmtId="43" fontId="68" fillId="0" borderId="71" xfId="54" applyFont="1" applyFill="1" applyBorder="1" applyAlignment="1" applyProtection="1">
      <alignment horizontal="center" vertical="center"/>
      <protection locked="0"/>
    </xf>
    <xf numFmtId="0" fontId="68" fillId="0" borderId="0" xfId="53" applyFont="1" applyAlignment="1">
      <alignment horizontal="center" vertical="center"/>
    </xf>
    <xf numFmtId="0" fontId="69" fillId="0" borderId="87" xfId="53" applyFont="1" applyBorder="1" applyAlignment="1">
      <alignment horizontal="left"/>
    </xf>
    <xf numFmtId="0" fontId="68" fillId="0" borderId="87" xfId="53" applyFont="1" applyBorder="1" applyAlignment="1">
      <alignment horizontal="right"/>
    </xf>
    <xf numFmtId="0" fontId="68" fillId="0" borderId="66" xfId="53" applyFont="1" applyBorder="1" applyAlignment="1">
      <alignment horizontal="center" vertical="top"/>
    </xf>
    <xf numFmtId="0" fontId="69" fillId="0" borderId="0" xfId="53" applyFont="1" applyAlignment="1">
      <alignment horizontal="left"/>
    </xf>
    <xf numFmtId="0" fontId="68" fillId="0" borderId="0" xfId="53" applyFont="1" applyAlignment="1">
      <alignment horizontal="right"/>
    </xf>
    <xf numFmtId="176" fontId="68" fillId="37" borderId="90" xfId="54" applyNumberFormat="1" applyFont="1" applyFill="1" applyBorder="1" applyAlignment="1" applyProtection="1">
      <alignment horizontal="left"/>
      <protection locked="0"/>
    </xf>
    <xf numFmtId="176" fontId="68" fillId="38" borderId="90" xfId="54" applyNumberFormat="1" applyFont="1" applyFill="1" applyBorder="1" applyAlignment="1" applyProtection="1">
      <alignment horizontal="left"/>
      <protection locked="0"/>
    </xf>
    <xf numFmtId="177" fontId="68" fillId="0" borderId="0" xfId="53" applyNumberFormat="1" applyFont="1" applyAlignment="1" applyProtection="1">
      <alignment horizontal="center"/>
      <protection locked="0"/>
    </xf>
    <xf numFmtId="176" fontId="80" fillId="39" borderId="90" xfId="54" applyNumberFormat="1" applyFont="1" applyFill="1" applyBorder="1" applyAlignment="1" applyProtection="1">
      <alignment horizontal="left"/>
      <protection locked="0"/>
    </xf>
    <xf numFmtId="165" fontId="68" fillId="0" borderId="72" xfId="53" applyNumberFormat="1" applyFont="1" applyBorder="1" applyProtection="1">
      <protection locked="0"/>
    </xf>
    <xf numFmtId="0" fontId="69" fillId="0" borderId="15" xfId="53" applyFont="1" applyBorder="1" applyAlignment="1">
      <alignment horizontal="left"/>
    </xf>
    <xf numFmtId="0" fontId="68" fillId="0" borderId="15" xfId="53" applyFont="1" applyBorder="1" applyAlignment="1">
      <alignment horizontal="right"/>
    </xf>
    <xf numFmtId="0" fontId="68" fillId="0" borderId="66" xfId="53" applyFont="1" applyBorder="1" applyAlignment="1">
      <alignment horizontal="left"/>
    </xf>
    <xf numFmtId="0" fontId="69" fillId="0" borderId="93" xfId="53" applyFont="1" applyBorder="1" applyAlignment="1">
      <alignment horizontal="center" vertical="top"/>
    </xf>
    <xf numFmtId="0" fontId="68" fillId="0" borderId="87" xfId="53" applyFont="1" applyBorder="1" applyAlignment="1">
      <alignment horizontal="left" vertical="center"/>
    </xf>
    <xf numFmtId="0" fontId="68" fillId="0" borderId="80" xfId="53" applyFont="1" applyBorder="1" applyAlignment="1">
      <alignment horizontal="left" vertical="center"/>
    </xf>
    <xf numFmtId="0" fontId="81" fillId="0" borderId="66" xfId="53" applyFont="1" applyBorder="1" applyAlignment="1">
      <alignment horizontal="center" vertical="top"/>
    </xf>
    <xf numFmtId="0" fontId="81" fillId="0" borderId="0" xfId="53" applyFont="1" applyAlignment="1">
      <alignment horizontal="right" vertical="center"/>
    </xf>
    <xf numFmtId="0" fontId="81" fillId="0" borderId="15" xfId="53" applyFont="1" applyBorder="1" applyAlignment="1">
      <alignment horizontal="center" vertical="center"/>
    </xf>
    <xf numFmtId="168" fontId="81" fillId="0" borderId="15" xfId="54" applyNumberFormat="1" applyFont="1" applyFill="1" applyBorder="1" applyAlignment="1" applyProtection="1">
      <alignment horizontal="left" vertical="center"/>
    </xf>
    <xf numFmtId="43" fontId="81" fillId="0" borderId="15" xfId="54" applyFont="1" applyFill="1" applyBorder="1" applyAlignment="1" applyProtection="1">
      <alignment horizontal="center" vertical="center"/>
    </xf>
    <xf numFmtId="43" fontId="81" fillId="0" borderId="15" xfId="53" applyNumberFormat="1" applyFont="1" applyBorder="1" applyAlignment="1">
      <alignment horizontal="left" vertical="center"/>
    </xf>
    <xf numFmtId="0" fontId="81" fillId="0" borderId="23" xfId="53" applyFont="1" applyBorder="1" applyAlignment="1">
      <alignment horizontal="left" vertical="center"/>
    </xf>
    <xf numFmtId="0" fontId="81" fillId="0" borderId="0" xfId="53" applyFont="1" applyAlignment="1">
      <alignment horizontal="center" vertical="center"/>
    </xf>
    <xf numFmtId="43" fontId="81" fillId="0" borderId="0" xfId="53" applyNumberFormat="1" applyFont="1" applyAlignment="1">
      <alignment horizontal="center" vertical="center"/>
    </xf>
    <xf numFmtId="0" fontId="81" fillId="0" borderId="0" xfId="53" applyFont="1" applyAlignment="1">
      <alignment horizontal="left" vertical="center"/>
    </xf>
    <xf numFmtId="0" fontId="81" fillId="0" borderId="23" xfId="53" applyFont="1" applyBorder="1" applyAlignment="1">
      <alignment horizontal="center" vertical="center"/>
    </xf>
    <xf numFmtId="0" fontId="71" fillId="0" borderId="0" xfId="53" applyFont="1" applyAlignment="1">
      <alignment horizontal="right" vertical="center"/>
    </xf>
    <xf numFmtId="0" fontId="24" fillId="0" borderId="0" xfId="0" applyFont="1"/>
    <xf numFmtId="0" fontId="81" fillId="0" borderId="23" xfId="53" applyFont="1" applyBorder="1"/>
    <xf numFmtId="0" fontId="68" fillId="0" borderId="0" xfId="53" applyFont="1" applyAlignment="1" applyProtection="1">
      <alignment horizontal="right"/>
      <protection locked="0"/>
    </xf>
    <xf numFmtId="0" fontId="69" fillId="0" borderId="0" xfId="53" applyFont="1" applyAlignment="1">
      <alignment horizontal="left" vertical="center"/>
    </xf>
    <xf numFmtId="165" fontId="67" fillId="0" borderId="0" xfId="53" applyNumberFormat="1" applyFont="1" applyAlignment="1">
      <alignment horizontal="center" vertical="center"/>
    </xf>
    <xf numFmtId="165" fontId="68" fillId="0" borderId="0" xfId="53" applyNumberFormat="1" applyFont="1" applyAlignment="1" applyProtection="1">
      <alignment horizontal="right"/>
      <protection locked="0"/>
    </xf>
    <xf numFmtId="0" fontId="68" fillId="0" borderId="67" xfId="53" applyFont="1" applyBorder="1" applyAlignment="1">
      <alignment horizontal="center" vertical="top"/>
    </xf>
    <xf numFmtId="0" fontId="68" fillId="0" borderId="21" xfId="53" applyFont="1" applyBorder="1" applyAlignment="1">
      <alignment horizontal="center" vertical="center"/>
    </xf>
    <xf numFmtId="0" fontId="68" fillId="0" borderId="94" xfId="53" applyFont="1" applyBorder="1" applyAlignment="1">
      <alignment horizontal="center"/>
    </xf>
    <xf numFmtId="165" fontId="68" fillId="0" borderId="95" xfId="53" applyNumberFormat="1" applyFont="1" applyBorder="1" applyAlignment="1">
      <alignment horizontal="center"/>
    </xf>
    <xf numFmtId="43" fontId="68" fillId="0" borderId="68" xfId="54" applyFont="1" applyFill="1" applyBorder="1" applyAlignment="1" applyProtection="1">
      <alignment horizontal="center"/>
      <protection locked="0"/>
    </xf>
    <xf numFmtId="168" fontId="68" fillId="0" borderId="70" xfId="54" applyNumberFormat="1" applyFont="1" applyFill="1" applyBorder="1" applyAlignment="1" applyProtection="1">
      <protection locked="0"/>
    </xf>
    <xf numFmtId="0" fontId="24" fillId="0" borderId="20" xfId="0" applyFont="1" applyBorder="1" applyProtection="1">
      <protection locked="0"/>
    </xf>
    <xf numFmtId="0" fontId="81" fillId="0" borderId="0" xfId="53" applyFont="1" applyProtection="1">
      <protection locked="0"/>
    </xf>
    <xf numFmtId="0" fontId="69" fillId="0" borderId="0" xfId="53" applyFont="1" applyProtection="1">
      <protection locked="0"/>
    </xf>
    <xf numFmtId="43" fontId="68" fillId="0" borderId="15" xfId="54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43" applyFont="1" applyAlignment="1">
      <alignment horizontal="center"/>
    </xf>
    <xf numFmtId="0" fontId="15" fillId="0" borderId="0" xfId="43" applyFont="1" applyAlignment="1">
      <alignment horizontal="center"/>
    </xf>
    <xf numFmtId="3" fontId="19" fillId="0" borderId="0" xfId="43" applyNumberFormat="1" applyFont="1" applyAlignment="1">
      <alignment horizontal="center"/>
    </xf>
    <xf numFmtId="0" fontId="19" fillId="0" borderId="0" xfId="43" applyFont="1" applyAlignment="1">
      <alignment horizontal="center" vertical="center"/>
    </xf>
    <xf numFmtId="0" fontId="22" fillId="0" borderId="0" xfId="44" applyFont="1" applyAlignment="1">
      <alignment horizontal="center"/>
    </xf>
    <xf numFmtId="0" fontId="28" fillId="25" borderId="0" xfId="44" applyFont="1" applyFill="1" applyAlignment="1">
      <alignment horizontal="center"/>
    </xf>
    <xf numFmtId="0" fontId="26" fillId="25" borderId="33" xfId="44" applyFont="1" applyFill="1" applyBorder="1" applyAlignment="1">
      <alignment horizontal="center" vertical="center"/>
    </xf>
    <xf numFmtId="0" fontId="26" fillId="25" borderId="34" xfId="44" applyFont="1" applyFill="1" applyBorder="1" applyAlignment="1">
      <alignment horizontal="center" vertical="center"/>
    </xf>
    <xf numFmtId="0" fontId="26" fillId="25" borderId="24" xfId="44" applyFont="1" applyFill="1" applyBorder="1" applyAlignment="1">
      <alignment horizontal="center" vertical="center"/>
    </xf>
    <xf numFmtId="0" fontId="26" fillId="25" borderId="23" xfId="44" applyFont="1" applyFill="1" applyBorder="1" applyAlignment="1">
      <alignment horizontal="center" vertical="center"/>
    </xf>
    <xf numFmtId="0" fontId="26" fillId="25" borderId="36" xfId="44" applyFont="1" applyFill="1" applyBorder="1" applyAlignment="1">
      <alignment horizontal="center" vertical="center"/>
    </xf>
    <xf numFmtId="0" fontId="26" fillId="25" borderId="26" xfId="44" applyFont="1" applyFill="1" applyBorder="1" applyAlignment="1">
      <alignment horizontal="center" vertical="center"/>
    </xf>
    <xf numFmtId="0" fontId="27" fillId="25" borderId="25" xfId="44" applyFont="1" applyFill="1" applyBorder="1" applyAlignment="1">
      <alignment horizontal="right"/>
    </xf>
    <xf numFmtId="0" fontId="27" fillId="25" borderId="0" xfId="44" applyFont="1" applyFill="1" applyAlignment="1">
      <alignment horizontal="center"/>
    </xf>
    <xf numFmtId="171" fontId="26" fillId="25" borderId="0" xfId="44" applyNumberFormat="1" applyFont="1" applyFill="1" applyAlignment="1">
      <alignment horizontal="center"/>
    </xf>
    <xf numFmtId="171" fontId="27" fillId="25" borderId="0" xfId="44" applyNumberFormat="1" applyFont="1" applyFill="1" applyAlignment="1">
      <alignment horizontal="center"/>
    </xf>
    <xf numFmtId="0" fontId="26" fillId="25" borderId="0" xfId="44" applyFont="1" applyFill="1" applyAlignment="1">
      <alignment horizontal="center"/>
    </xf>
    <xf numFmtId="43" fontId="27" fillId="25" borderId="30" xfId="42" applyFont="1" applyFill="1" applyBorder="1" applyAlignment="1">
      <alignment horizontal="center" vertical="center"/>
    </xf>
    <xf numFmtId="43" fontId="27" fillId="25" borderId="29" xfId="42" applyFont="1" applyFill="1" applyBorder="1" applyAlignment="1">
      <alignment horizontal="center" vertical="center"/>
    </xf>
    <xf numFmtId="43" fontId="27" fillId="25" borderId="27" xfId="42" applyFont="1" applyFill="1" applyBorder="1" applyAlignment="1">
      <alignment horizontal="center" vertical="center"/>
    </xf>
    <xf numFmtId="0" fontId="27" fillId="25" borderId="30" xfId="44" applyFont="1" applyFill="1" applyBorder="1" applyAlignment="1">
      <alignment horizontal="center" vertical="center"/>
    </xf>
    <xf numFmtId="0" fontId="27" fillId="25" borderId="29" xfId="44" applyFont="1" applyFill="1" applyBorder="1" applyAlignment="1">
      <alignment horizontal="center" vertical="center"/>
    </xf>
    <xf numFmtId="0" fontId="27" fillId="25" borderId="27" xfId="44" applyFont="1" applyFill="1" applyBorder="1" applyAlignment="1">
      <alignment horizontal="center" vertical="center"/>
    </xf>
    <xf numFmtId="41" fontId="27" fillId="25" borderId="30" xfId="44" applyNumberFormat="1" applyFont="1" applyFill="1" applyBorder="1" applyAlignment="1">
      <alignment horizontal="center" vertical="center"/>
    </xf>
    <xf numFmtId="41" fontId="27" fillId="25" borderId="29" xfId="44" applyNumberFormat="1" applyFont="1" applyFill="1" applyBorder="1" applyAlignment="1">
      <alignment horizontal="center" vertical="center"/>
    </xf>
    <xf numFmtId="41" fontId="27" fillId="25" borderId="27" xfId="44" applyNumberFormat="1" applyFont="1" applyFill="1" applyBorder="1" applyAlignment="1">
      <alignment horizontal="center" vertical="center"/>
    </xf>
    <xf numFmtId="0" fontId="28" fillId="28" borderId="50" xfId="44" applyFont="1" applyFill="1" applyBorder="1" applyAlignment="1">
      <alignment horizontal="center" vertical="center" wrapText="1"/>
    </xf>
    <xf numFmtId="0" fontId="28" fillId="28" borderId="51" xfId="44" applyFont="1" applyFill="1" applyBorder="1" applyAlignment="1">
      <alignment horizontal="center" vertical="center" wrapText="1"/>
    </xf>
    <xf numFmtId="0" fontId="28" fillId="28" borderId="52" xfId="44" applyFont="1" applyFill="1" applyBorder="1" applyAlignment="1">
      <alignment horizontal="center" vertical="center" wrapText="1"/>
    </xf>
    <xf numFmtId="43" fontId="53" fillId="25" borderId="30" xfId="42" applyFont="1" applyFill="1" applyBorder="1" applyAlignment="1">
      <alignment horizontal="center" vertical="center"/>
    </xf>
    <xf numFmtId="43" fontId="53" fillId="25" borderId="29" xfId="42" applyFont="1" applyFill="1" applyBorder="1" applyAlignment="1">
      <alignment horizontal="center" vertical="center"/>
    </xf>
    <xf numFmtId="43" fontId="53" fillId="25" borderId="27" xfId="42" applyFont="1" applyFill="1" applyBorder="1" applyAlignment="1">
      <alignment horizontal="center" vertical="center"/>
    </xf>
    <xf numFmtId="0" fontId="28" fillId="28" borderId="51" xfId="44" applyFont="1" applyFill="1" applyBorder="1" applyAlignment="1">
      <alignment horizontal="center" vertical="center"/>
    </xf>
    <xf numFmtId="0" fontId="28" fillId="28" borderId="52" xfId="44" applyFont="1" applyFill="1" applyBorder="1" applyAlignment="1">
      <alignment horizontal="center" vertical="center"/>
    </xf>
    <xf numFmtId="0" fontId="28" fillId="28" borderId="16" xfId="44" applyFont="1" applyFill="1" applyBorder="1" applyAlignment="1">
      <alignment horizontal="center" vertical="center"/>
    </xf>
    <xf numFmtId="0" fontId="28" fillId="28" borderId="50" xfId="44" applyFont="1" applyFill="1" applyBorder="1" applyAlignment="1">
      <alignment horizontal="center" vertical="center"/>
    </xf>
    <xf numFmtId="0" fontId="29" fillId="25" borderId="29" xfId="44" applyFont="1" applyFill="1" applyBorder="1" applyAlignment="1">
      <alignment horizontal="center" vertical="center"/>
    </xf>
    <xf numFmtId="0" fontId="28" fillId="25" borderId="29" xfId="44" applyFont="1" applyFill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10" fontId="27" fillId="25" borderId="37" xfId="42" applyNumberFormat="1" applyFont="1" applyFill="1" applyBorder="1" applyAlignment="1">
      <alignment horizontal="center" vertical="center"/>
    </xf>
    <xf numFmtId="10" fontId="27" fillId="25" borderId="39" xfId="42" applyNumberFormat="1" applyFont="1" applyFill="1" applyBorder="1" applyAlignment="1">
      <alignment horizontal="center" vertical="center"/>
    </xf>
    <xf numFmtId="10" fontId="27" fillId="25" borderId="38" xfId="42" applyNumberFormat="1" applyFont="1" applyFill="1" applyBorder="1" applyAlignment="1">
      <alignment horizontal="center" vertical="center"/>
    </xf>
    <xf numFmtId="172" fontId="27" fillId="25" borderId="42" xfId="44" applyNumberFormat="1" applyFont="1" applyFill="1" applyBorder="1" applyAlignment="1">
      <alignment horizontal="center" vertical="center"/>
    </xf>
    <xf numFmtId="172" fontId="27" fillId="25" borderId="44" xfId="44" applyNumberFormat="1" applyFont="1" applyFill="1" applyBorder="1" applyAlignment="1">
      <alignment horizontal="center" vertical="center"/>
    </xf>
    <xf numFmtId="172" fontId="27" fillId="25" borderId="43" xfId="44" applyNumberFormat="1" applyFont="1" applyFill="1" applyBorder="1" applyAlignment="1">
      <alignment horizontal="center" vertical="center"/>
    </xf>
    <xf numFmtId="4" fontId="28" fillId="25" borderId="37" xfId="44" applyNumberFormat="1" applyFont="1" applyFill="1" applyBorder="1" applyAlignment="1">
      <alignment horizontal="right" vertical="center"/>
    </xf>
    <xf numFmtId="4" fontId="28" fillId="25" borderId="39" xfId="44" applyNumberFormat="1" applyFont="1" applyFill="1" applyBorder="1" applyAlignment="1">
      <alignment horizontal="right" vertical="center"/>
    </xf>
    <xf numFmtId="4" fontId="28" fillId="25" borderId="38" xfId="44" applyNumberFormat="1" applyFont="1" applyFill="1" applyBorder="1" applyAlignment="1">
      <alignment horizontal="right" vertical="center"/>
    </xf>
    <xf numFmtId="0" fontId="28" fillId="25" borderId="30" xfId="44" applyFont="1" applyFill="1" applyBorder="1" applyAlignment="1">
      <alignment horizontal="center" vertical="center"/>
    </xf>
    <xf numFmtId="0" fontId="28" fillId="25" borderId="27" xfId="44" applyFont="1" applyFill="1" applyBorder="1" applyAlignment="1">
      <alignment horizontal="center" vertical="center"/>
    </xf>
    <xf numFmtId="0" fontId="26" fillId="25" borderId="42" xfId="44" applyFont="1" applyFill="1" applyBorder="1" applyAlignment="1">
      <alignment horizontal="center" vertical="center"/>
    </xf>
    <xf numFmtId="0" fontId="26" fillId="25" borderId="44" xfId="44" applyFont="1" applyFill="1" applyBorder="1" applyAlignment="1">
      <alignment horizontal="center" vertical="center"/>
    </xf>
    <xf numFmtId="0" fontId="26" fillId="25" borderId="43" xfId="44" applyFont="1" applyFill="1" applyBorder="1" applyAlignment="1">
      <alignment horizontal="center" vertical="center"/>
    </xf>
    <xf numFmtId="167" fontId="52" fillId="25" borderId="30" xfId="42" applyNumberFormat="1" applyFont="1" applyFill="1" applyBorder="1" applyAlignment="1">
      <alignment horizontal="center" vertical="center"/>
    </xf>
    <xf numFmtId="167" fontId="52" fillId="25" borderId="29" xfId="42" applyNumberFormat="1" applyFont="1" applyFill="1" applyBorder="1" applyAlignment="1">
      <alignment horizontal="center" vertical="center"/>
    </xf>
    <xf numFmtId="167" fontId="52" fillId="25" borderId="27" xfId="42" applyNumberFormat="1" applyFont="1" applyFill="1" applyBorder="1" applyAlignment="1">
      <alignment horizontal="center" vertical="center"/>
    </xf>
    <xf numFmtId="0" fontId="26" fillId="25" borderId="37" xfId="44" applyFont="1" applyFill="1" applyBorder="1" applyAlignment="1">
      <alignment horizontal="right" vertical="center"/>
    </xf>
    <xf numFmtId="0" fontId="26" fillId="25" borderId="39" xfId="44" applyFont="1" applyFill="1" applyBorder="1" applyAlignment="1">
      <alignment horizontal="right" vertical="center"/>
    </xf>
    <xf numFmtId="0" fontId="27" fillId="25" borderId="0" xfId="44" applyFont="1" applyFill="1" applyAlignment="1">
      <alignment horizontal="right"/>
    </xf>
    <xf numFmtId="0" fontId="27" fillId="25" borderId="0" xfId="44" applyFont="1" applyFill="1" applyAlignment="1">
      <alignment horizontal="left"/>
    </xf>
    <xf numFmtId="0" fontId="26" fillId="25" borderId="30" xfId="44" applyFont="1" applyFill="1" applyBorder="1" applyAlignment="1">
      <alignment horizontal="center" vertical="center"/>
    </xf>
    <xf numFmtId="0" fontId="26" fillId="25" borderId="27" xfId="44" applyFont="1" applyFill="1" applyBorder="1" applyAlignment="1">
      <alignment horizontal="center" vertical="center"/>
    </xf>
    <xf numFmtId="0" fontId="26" fillId="25" borderId="30" xfId="44" applyFont="1" applyFill="1" applyBorder="1" applyAlignment="1">
      <alignment horizontal="right" vertical="center"/>
    </xf>
    <xf numFmtId="0" fontId="26" fillId="25" borderId="29" xfId="44" applyFont="1" applyFill="1" applyBorder="1" applyAlignment="1">
      <alignment horizontal="right" vertical="center"/>
    </xf>
    <xf numFmtId="0" fontId="26" fillId="25" borderId="27" xfId="44" applyFont="1" applyFill="1" applyBorder="1" applyAlignment="1">
      <alignment horizontal="right" vertical="center"/>
    </xf>
    <xf numFmtId="0" fontId="28" fillId="0" borderId="27" xfId="0" applyFont="1" applyBorder="1" applyAlignment="1">
      <alignment vertical="center"/>
    </xf>
    <xf numFmtId="0" fontId="26" fillId="26" borderId="16" xfId="44" applyFont="1" applyFill="1" applyBorder="1" applyAlignment="1">
      <alignment horizontal="center" vertical="center"/>
    </xf>
    <xf numFmtId="0" fontId="27" fillId="25" borderId="30" xfId="44" applyFont="1" applyFill="1" applyBorder="1" applyAlignment="1">
      <alignment horizontal="center"/>
    </xf>
    <xf numFmtId="0" fontId="27" fillId="25" borderId="27" xfId="44" applyFont="1" applyFill="1" applyBorder="1" applyAlignment="1">
      <alignment horizontal="center"/>
    </xf>
    <xf numFmtId="3" fontId="27" fillId="25" borderId="30" xfId="44" applyNumberFormat="1" applyFont="1" applyFill="1" applyBorder="1" applyAlignment="1">
      <alignment horizontal="right"/>
    </xf>
    <xf numFmtId="3" fontId="27" fillId="25" borderId="29" xfId="44" applyNumberFormat="1" applyFont="1" applyFill="1" applyBorder="1" applyAlignment="1">
      <alignment horizontal="right"/>
    </xf>
    <xf numFmtId="3" fontId="27" fillId="25" borderId="27" xfId="44" applyNumberFormat="1" applyFont="1" applyFill="1" applyBorder="1" applyAlignment="1">
      <alignment horizontal="right"/>
    </xf>
    <xf numFmtId="0" fontId="27" fillId="25" borderId="29" xfId="44" applyFont="1" applyFill="1" applyBorder="1" applyAlignment="1">
      <alignment horizontal="center"/>
    </xf>
    <xf numFmtId="0" fontId="26" fillId="26" borderId="16" xfId="44" applyFont="1" applyFill="1" applyBorder="1" applyAlignment="1">
      <alignment horizontal="center" vertical="center" wrapText="1"/>
    </xf>
    <xf numFmtId="0" fontId="27" fillId="25" borderId="31" xfId="44" applyFont="1" applyFill="1" applyBorder="1" applyAlignment="1">
      <alignment horizontal="center"/>
    </xf>
    <xf numFmtId="0" fontId="27" fillId="25" borderId="32" xfId="44" applyFont="1" applyFill="1" applyBorder="1" applyAlignment="1">
      <alignment horizontal="center"/>
    </xf>
    <xf numFmtId="4" fontId="27" fillId="25" borderId="42" xfId="44" applyNumberFormat="1" applyFont="1" applyFill="1" applyBorder="1" applyAlignment="1">
      <alignment horizontal="center"/>
    </xf>
    <xf numFmtId="4" fontId="27" fillId="25" borderId="44" xfId="44" applyNumberFormat="1" applyFont="1" applyFill="1" applyBorder="1" applyAlignment="1">
      <alignment horizontal="center"/>
    </xf>
    <xf numFmtId="4" fontId="27" fillId="25" borderId="43" xfId="44" applyNumberFormat="1" applyFont="1" applyFill="1" applyBorder="1" applyAlignment="1">
      <alignment horizontal="center"/>
    </xf>
    <xf numFmtId="165" fontId="27" fillId="25" borderId="31" xfId="44" applyNumberFormat="1" applyFont="1" applyFill="1" applyBorder="1" applyAlignment="1">
      <alignment horizontal="center"/>
    </xf>
    <xf numFmtId="165" fontId="27" fillId="25" borderId="28" xfId="44" applyNumberFormat="1" applyFont="1" applyFill="1" applyBorder="1" applyAlignment="1">
      <alignment horizontal="center"/>
    </xf>
    <xf numFmtId="165" fontId="27" fillId="25" borderId="32" xfId="44" applyNumberFormat="1" applyFont="1" applyFill="1" applyBorder="1" applyAlignment="1">
      <alignment horizontal="center"/>
    </xf>
    <xf numFmtId="43" fontId="27" fillId="25" borderId="31" xfId="42" applyFont="1" applyFill="1" applyBorder="1" applyAlignment="1">
      <alignment horizontal="right"/>
    </xf>
    <xf numFmtId="43" fontId="27" fillId="25" borderId="28" xfId="42" applyFont="1" applyFill="1" applyBorder="1" applyAlignment="1">
      <alignment horizontal="right"/>
    </xf>
    <xf numFmtId="43" fontId="27" fillId="25" borderId="32" xfId="42" applyFont="1" applyFill="1" applyBorder="1" applyAlignment="1">
      <alignment horizontal="right"/>
    </xf>
    <xf numFmtId="167" fontId="27" fillId="25" borderId="30" xfId="42" applyNumberFormat="1" applyFont="1" applyFill="1" applyBorder="1" applyAlignment="1">
      <alignment horizontal="right"/>
    </xf>
    <xf numFmtId="167" fontId="27" fillId="25" borderId="29" xfId="42" applyNumberFormat="1" applyFont="1" applyFill="1" applyBorder="1" applyAlignment="1">
      <alignment horizontal="right"/>
    </xf>
    <xf numFmtId="167" fontId="27" fillId="25" borderId="27" xfId="42" applyNumberFormat="1" applyFont="1" applyFill="1" applyBorder="1" applyAlignment="1">
      <alignment horizontal="right"/>
    </xf>
    <xf numFmtId="167" fontId="27" fillId="25" borderId="31" xfId="42" applyNumberFormat="1" applyFont="1" applyFill="1" applyBorder="1" applyAlignment="1">
      <alignment horizontal="right"/>
    </xf>
    <xf numFmtId="167" fontId="27" fillId="25" borderId="28" xfId="42" applyNumberFormat="1" applyFont="1" applyFill="1" applyBorder="1" applyAlignment="1">
      <alignment horizontal="right"/>
    </xf>
    <xf numFmtId="167" fontId="27" fillId="25" borderId="32" xfId="42" applyNumberFormat="1" applyFont="1" applyFill="1" applyBorder="1" applyAlignment="1">
      <alignment horizontal="right"/>
    </xf>
    <xf numFmtId="43" fontId="26" fillId="25" borderId="59" xfId="42" applyFont="1" applyFill="1" applyBorder="1" applyAlignment="1">
      <alignment horizontal="center" vertical="top"/>
    </xf>
    <xf numFmtId="43" fontId="26" fillId="25" borderId="60" xfId="42" applyFont="1" applyFill="1" applyBorder="1" applyAlignment="1">
      <alignment horizontal="center" vertical="top"/>
    </xf>
    <xf numFmtId="43" fontId="26" fillId="25" borderId="61" xfId="42" applyFont="1" applyFill="1" applyBorder="1" applyAlignment="1">
      <alignment horizontal="center" vertical="top"/>
    </xf>
    <xf numFmtId="43" fontId="27" fillId="25" borderId="56" xfId="42" applyFont="1" applyFill="1" applyBorder="1" applyAlignment="1">
      <alignment horizontal="center"/>
    </xf>
    <xf numFmtId="43" fontId="0" fillId="0" borderId="57" xfId="0" applyNumberFormat="1" applyBorder="1"/>
    <xf numFmtId="43" fontId="0" fillId="0" borderId="58" xfId="0" applyNumberFormat="1" applyBorder="1"/>
    <xf numFmtId="0" fontId="27" fillId="25" borderId="25" xfId="44" applyFont="1" applyFill="1" applyBorder="1" applyAlignment="1">
      <alignment horizontal="center"/>
    </xf>
    <xf numFmtId="0" fontId="27" fillId="25" borderId="26" xfId="44" applyFont="1" applyFill="1" applyBorder="1" applyAlignment="1">
      <alignment horizontal="center"/>
    </xf>
    <xf numFmtId="0" fontId="26" fillId="25" borderId="53" xfId="44" applyFont="1" applyFill="1" applyBorder="1" applyAlignment="1">
      <alignment horizontal="center"/>
    </xf>
    <xf numFmtId="0" fontId="26" fillId="25" borderId="54" xfId="44" applyFont="1" applyFill="1" applyBorder="1" applyAlignment="1">
      <alignment horizontal="center"/>
    </xf>
    <xf numFmtId="0" fontId="26" fillId="25" borderId="55" xfId="44" applyFont="1" applyFill="1" applyBorder="1" applyAlignment="1">
      <alignment horizontal="center"/>
    </xf>
    <xf numFmtId="0" fontId="27" fillId="25" borderId="35" xfId="44" applyFont="1" applyFill="1" applyBorder="1" applyAlignment="1">
      <alignment horizontal="right"/>
    </xf>
    <xf numFmtId="0" fontId="27" fillId="25" borderId="34" xfId="44" applyFont="1" applyFill="1" applyBorder="1" applyAlignment="1">
      <alignment horizontal="right"/>
    </xf>
    <xf numFmtId="3" fontId="27" fillId="25" borderId="30" xfId="44" applyNumberFormat="1" applyFont="1" applyFill="1" applyBorder="1" applyAlignment="1">
      <alignment horizontal="center"/>
    </xf>
    <xf numFmtId="3" fontId="27" fillId="25" borderId="29" xfId="44" applyNumberFormat="1" applyFont="1" applyFill="1" applyBorder="1" applyAlignment="1">
      <alignment horizontal="center"/>
    </xf>
    <xf numFmtId="3" fontId="27" fillId="25" borderId="27" xfId="44" applyNumberFormat="1" applyFont="1" applyFill="1" applyBorder="1" applyAlignment="1">
      <alignment horizontal="center"/>
    </xf>
    <xf numFmtId="43" fontId="27" fillId="25" borderId="35" xfId="42" applyFont="1" applyFill="1" applyBorder="1" applyAlignment="1">
      <alignment horizontal="center"/>
    </xf>
    <xf numFmtId="4" fontId="27" fillId="25" borderId="0" xfId="44" applyNumberFormat="1" applyFont="1" applyFill="1" applyAlignment="1">
      <alignment horizontal="center"/>
    </xf>
    <xf numFmtId="0" fontId="26" fillId="25" borderId="81" xfId="44" applyFont="1" applyFill="1" applyBorder="1" applyAlignment="1">
      <alignment horizontal="center"/>
    </xf>
    <xf numFmtId="0" fontId="26" fillId="25" borderId="35" xfId="44" applyFont="1" applyFill="1" applyBorder="1" applyAlignment="1">
      <alignment horizontal="center"/>
    </xf>
    <xf numFmtId="3" fontId="27" fillId="25" borderId="42" xfId="44" applyNumberFormat="1" applyFont="1" applyFill="1" applyBorder="1" applyAlignment="1">
      <alignment horizontal="center"/>
    </xf>
    <xf numFmtId="3" fontId="27" fillId="25" borderId="44" xfId="44" applyNumberFormat="1" applyFont="1" applyFill="1" applyBorder="1" applyAlignment="1">
      <alignment horizontal="center"/>
    </xf>
    <xf numFmtId="3" fontId="27" fillId="25" borderId="43" xfId="44" applyNumberFormat="1" applyFont="1" applyFill="1" applyBorder="1" applyAlignment="1">
      <alignment horizontal="center"/>
    </xf>
    <xf numFmtId="9" fontId="27" fillId="25" borderId="31" xfId="44" applyNumberFormat="1" applyFont="1" applyFill="1" applyBorder="1" applyAlignment="1">
      <alignment horizontal="center"/>
    </xf>
    <xf numFmtId="0" fontId="27" fillId="25" borderId="28" xfId="44" applyFont="1" applyFill="1" applyBorder="1" applyAlignment="1">
      <alignment horizontal="center"/>
    </xf>
    <xf numFmtId="172" fontId="27" fillId="25" borderId="30" xfId="44" applyNumberFormat="1" applyFont="1" applyFill="1" applyBorder="1" applyAlignment="1">
      <alignment horizontal="center" vertical="center"/>
    </xf>
    <xf numFmtId="172" fontId="27" fillId="25" borderId="29" xfId="44" applyNumberFormat="1" applyFont="1" applyFill="1" applyBorder="1" applyAlignment="1">
      <alignment horizontal="center" vertical="center"/>
    </xf>
    <xf numFmtId="172" fontId="27" fillId="25" borderId="27" xfId="44" applyNumberFormat="1" applyFont="1" applyFill="1" applyBorder="1" applyAlignment="1">
      <alignment horizontal="center" vertical="center"/>
    </xf>
    <xf numFmtId="10" fontId="27" fillId="25" borderId="30" xfId="42" applyNumberFormat="1" applyFont="1" applyFill="1" applyBorder="1" applyAlignment="1">
      <alignment horizontal="center" vertical="center"/>
    </xf>
    <xf numFmtId="10" fontId="27" fillId="25" borderId="29" xfId="42" applyNumberFormat="1" applyFont="1" applyFill="1" applyBorder="1" applyAlignment="1">
      <alignment horizontal="center" vertical="center"/>
    </xf>
    <xf numFmtId="10" fontId="27" fillId="25" borderId="27" xfId="42" applyNumberFormat="1" applyFont="1" applyFill="1" applyBorder="1" applyAlignment="1">
      <alignment horizontal="center" vertical="center"/>
    </xf>
    <xf numFmtId="0" fontId="26" fillId="25" borderId="75" xfId="44" applyFont="1" applyFill="1" applyBorder="1" applyAlignment="1">
      <alignment horizontal="center" vertical="center"/>
    </xf>
    <xf numFmtId="0" fontId="26" fillId="25" borderId="76" xfId="44" applyFont="1" applyFill="1" applyBorder="1" applyAlignment="1">
      <alignment horizontal="center" vertical="center"/>
    </xf>
    <xf numFmtId="0" fontId="26" fillId="25" borderId="77" xfId="44" applyFont="1" applyFill="1" applyBorder="1" applyAlignment="1">
      <alignment horizontal="center" vertical="center"/>
    </xf>
    <xf numFmtId="41" fontId="27" fillId="25" borderId="42" xfId="44" applyNumberFormat="1" applyFont="1" applyFill="1" applyBorder="1" applyAlignment="1">
      <alignment horizontal="center" vertical="center"/>
    </xf>
    <xf numFmtId="0" fontId="27" fillId="25" borderId="44" xfId="44" applyFont="1" applyFill="1" applyBorder="1" applyAlignment="1">
      <alignment horizontal="center" vertical="center"/>
    </xf>
    <xf numFmtId="0" fontId="27" fillId="25" borderId="43" xfId="44" applyFont="1" applyFill="1" applyBorder="1" applyAlignment="1">
      <alignment horizontal="center" vertical="center"/>
    </xf>
    <xf numFmtId="3" fontId="28" fillId="25" borderId="37" xfId="44" applyNumberFormat="1" applyFont="1" applyFill="1" applyBorder="1" applyAlignment="1">
      <alignment horizontal="right" vertical="center"/>
    </xf>
    <xf numFmtId="0" fontId="28" fillId="25" borderId="39" xfId="44" applyFont="1" applyFill="1" applyBorder="1" applyAlignment="1">
      <alignment horizontal="right" vertical="center"/>
    </xf>
    <xf numFmtId="0" fontId="28" fillId="25" borderId="38" xfId="44" applyFont="1" applyFill="1" applyBorder="1" applyAlignment="1">
      <alignment horizontal="right" vertical="center"/>
    </xf>
    <xf numFmtId="0" fontId="26" fillId="25" borderId="78" xfId="44" applyFont="1" applyFill="1" applyBorder="1" applyAlignment="1">
      <alignment horizontal="center"/>
    </xf>
    <xf numFmtId="2" fontId="27" fillId="25" borderId="31" xfId="44" applyNumberFormat="1" applyFont="1" applyFill="1" applyBorder="1" applyAlignment="1">
      <alignment horizontal="center"/>
    </xf>
    <xf numFmtId="2" fontId="27" fillId="25" borderId="28" xfId="44" applyNumberFormat="1" applyFont="1" applyFill="1" applyBorder="1" applyAlignment="1">
      <alignment horizontal="center"/>
    </xf>
    <xf numFmtId="2" fontId="27" fillId="25" borderId="32" xfId="44" applyNumberFormat="1" applyFont="1" applyFill="1" applyBorder="1" applyAlignment="1">
      <alignment horizontal="center"/>
    </xf>
    <xf numFmtId="0" fontId="32" fillId="25" borderId="30" xfId="44" applyFont="1" applyFill="1" applyBorder="1" applyAlignment="1">
      <alignment horizontal="right"/>
    </xf>
    <xf numFmtId="0" fontId="32" fillId="25" borderId="29" xfId="44" applyFont="1" applyFill="1" applyBorder="1" applyAlignment="1">
      <alignment horizontal="right"/>
    </xf>
    <xf numFmtId="0" fontId="32" fillId="25" borderId="27" xfId="44" applyFont="1" applyFill="1" applyBorder="1" applyAlignment="1">
      <alignment horizontal="right"/>
    </xf>
    <xf numFmtId="167" fontId="26" fillId="25" borderId="30" xfId="44" applyNumberFormat="1" applyFont="1" applyFill="1" applyBorder="1" applyAlignment="1">
      <alignment horizontal="center" shrinkToFit="1"/>
    </xf>
    <xf numFmtId="0" fontId="26" fillId="25" borderId="29" xfId="44" applyFont="1" applyFill="1" applyBorder="1" applyAlignment="1">
      <alignment horizontal="center" shrinkToFit="1"/>
    </xf>
    <xf numFmtId="0" fontId="26" fillId="25" borderId="27" xfId="44" applyFont="1" applyFill="1" applyBorder="1" applyAlignment="1">
      <alignment horizontal="center" shrinkToFit="1"/>
    </xf>
    <xf numFmtId="0" fontId="31" fillId="25" borderId="30" xfId="44" applyFont="1" applyFill="1" applyBorder="1" applyAlignment="1">
      <alignment horizontal="center"/>
    </xf>
    <xf numFmtId="0" fontId="31" fillId="25" borderId="29" xfId="44" applyFont="1" applyFill="1" applyBorder="1" applyAlignment="1">
      <alignment horizontal="center"/>
    </xf>
    <xf numFmtId="0" fontId="31" fillId="25" borderId="27" xfId="44" applyFont="1" applyFill="1" applyBorder="1" applyAlignment="1">
      <alignment horizontal="center"/>
    </xf>
    <xf numFmtId="43" fontId="26" fillId="25" borderId="30" xfId="44" applyNumberFormat="1" applyFont="1" applyFill="1" applyBorder="1" applyAlignment="1">
      <alignment horizontal="center" shrinkToFit="1"/>
    </xf>
    <xf numFmtId="43" fontId="26" fillId="25" borderId="29" xfId="44" applyNumberFormat="1" applyFont="1" applyFill="1" applyBorder="1" applyAlignment="1">
      <alignment horizontal="center" shrinkToFit="1"/>
    </xf>
    <xf numFmtId="43" fontId="26" fillId="25" borderId="27" xfId="44" applyNumberFormat="1" applyFont="1" applyFill="1" applyBorder="1" applyAlignment="1">
      <alignment horizontal="center" shrinkToFit="1"/>
    </xf>
    <xf numFmtId="43" fontId="31" fillId="25" borderId="30" xfId="44" applyNumberFormat="1" applyFont="1" applyFill="1" applyBorder="1" applyAlignment="1">
      <alignment horizontal="center"/>
    </xf>
    <xf numFmtId="43" fontId="31" fillId="25" borderId="30" xfId="42" applyFont="1" applyFill="1" applyBorder="1" applyAlignment="1">
      <alignment horizontal="center"/>
    </xf>
    <xf numFmtId="43" fontId="31" fillId="25" borderId="29" xfId="42" applyFont="1" applyFill="1" applyBorder="1" applyAlignment="1">
      <alignment horizontal="center"/>
    </xf>
    <xf numFmtId="43" fontId="31" fillId="25" borderId="27" xfId="42" applyFont="1" applyFill="1" applyBorder="1" applyAlignment="1">
      <alignment horizontal="center"/>
    </xf>
    <xf numFmtId="167" fontId="26" fillId="25" borderId="29" xfId="44" applyNumberFormat="1" applyFont="1" applyFill="1" applyBorder="1" applyAlignment="1">
      <alignment horizontal="center" shrinkToFit="1"/>
    </xf>
    <xf numFmtId="167" fontId="26" fillId="25" borderId="27" xfId="44" applyNumberFormat="1" applyFont="1" applyFill="1" applyBorder="1" applyAlignment="1">
      <alignment horizontal="center" shrinkToFit="1"/>
    </xf>
    <xf numFmtId="0" fontId="26" fillId="25" borderId="29" xfId="44" applyFont="1" applyFill="1" applyBorder="1" applyAlignment="1">
      <alignment horizontal="center" vertical="center"/>
    </xf>
    <xf numFmtId="0" fontId="29" fillId="0" borderId="30" xfId="0" applyFont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56" fillId="0" borderId="30" xfId="0" applyFont="1" applyBorder="1" applyAlignment="1" applyProtection="1">
      <alignment horizontal="center"/>
      <protection locked="0"/>
    </xf>
    <xf numFmtId="0" fontId="56" fillId="0" borderId="29" xfId="0" applyFont="1" applyBorder="1" applyAlignment="1" applyProtection="1">
      <alignment horizontal="center"/>
      <protection locked="0"/>
    </xf>
    <xf numFmtId="0" fontId="56" fillId="0" borderId="27" xfId="0" applyFont="1" applyBorder="1" applyAlignment="1" applyProtection="1">
      <alignment horizontal="center"/>
      <protection locked="0"/>
    </xf>
    <xf numFmtId="0" fontId="31" fillId="25" borderId="42" xfId="44" applyFont="1" applyFill="1" applyBorder="1" applyAlignment="1">
      <alignment horizontal="center"/>
    </xf>
    <xf numFmtId="0" fontId="31" fillId="25" borderId="44" xfId="44" applyFont="1" applyFill="1" applyBorder="1" applyAlignment="1">
      <alignment horizontal="center"/>
    </xf>
    <xf numFmtId="0" fontId="31" fillId="25" borderId="43" xfId="44" applyFont="1" applyFill="1" applyBorder="1" applyAlignment="1">
      <alignment horizontal="center"/>
    </xf>
    <xf numFmtId="167" fontId="29" fillId="0" borderId="30" xfId="42" applyNumberFormat="1" applyFont="1" applyFill="1" applyBorder="1" applyAlignment="1" applyProtection="1">
      <alignment vertical="top"/>
      <protection locked="0"/>
    </xf>
    <xf numFmtId="167" fontId="29" fillId="0" borderId="29" xfId="42" applyNumberFormat="1" applyFont="1" applyFill="1" applyBorder="1" applyAlignment="1" applyProtection="1">
      <alignment vertical="top"/>
      <protection locked="0"/>
    </xf>
    <xf numFmtId="167" fontId="29" fillId="0" borderId="27" xfId="42" applyNumberFormat="1" applyFont="1" applyFill="1" applyBorder="1" applyAlignment="1" applyProtection="1">
      <alignment vertical="top"/>
      <protection locked="0"/>
    </xf>
    <xf numFmtId="167" fontId="32" fillId="25" borderId="30" xfId="44" applyNumberFormat="1" applyFont="1" applyFill="1" applyBorder="1" applyAlignment="1">
      <alignment horizontal="right"/>
    </xf>
    <xf numFmtId="167" fontId="32" fillId="25" borderId="29" xfId="44" applyNumberFormat="1" applyFont="1" applyFill="1" applyBorder="1" applyAlignment="1">
      <alignment horizontal="right"/>
    </xf>
    <xf numFmtId="167" fontId="32" fillId="25" borderId="27" xfId="44" applyNumberFormat="1" applyFont="1" applyFill="1" applyBorder="1" applyAlignment="1">
      <alignment horizontal="right"/>
    </xf>
    <xf numFmtId="167" fontId="31" fillId="25" borderId="30" xfId="42" applyNumberFormat="1" applyFont="1" applyFill="1" applyBorder="1" applyAlignment="1">
      <alignment horizontal="center"/>
    </xf>
    <xf numFmtId="167" fontId="31" fillId="25" borderId="29" xfId="42" applyNumberFormat="1" applyFont="1" applyFill="1" applyBorder="1" applyAlignment="1">
      <alignment horizontal="center"/>
    </xf>
    <xf numFmtId="167" fontId="31" fillId="25" borderId="27" xfId="42" applyNumberFormat="1" applyFont="1" applyFill="1" applyBorder="1" applyAlignment="1">
      <alignment horizontal="center"/>
    </xf>
    <xf numFmtId="0" fontId="28" fillId="24" borderId="14" xfId="44" applyFont="1" applyFill="1" applyBorder="1" applyAlignment="1">
      <alignment horizontal="center" vertical="center"/>
    </xf>
    <xf numFmtId="4" fontId="28" fillId="24" borderId="17" xfId="44" applyNumberFormat="1" applyFont="1" applyFill="1" applyBorder="1" applyAlignment="1">
      <alignment horizontal="right" shrinkToFit="1"/>
    </xf>
    <xf numFmtId="4" fontId="28" fillId="24" borderId="14" xfId="44" applyNumberFormat="1" applyFont="1" applyFill="1" applyBorder="1" applyAlignment="1">
      <alignment horizontal="right" shrinkToFit="1"/>
    </xf>
    <xf numFmtId="4" fontId="28" fillId="24" borderId="18" xfId="44" applyNumberFormat="1" applyFont="1" applyFill="1" applyBorder="1" applyAlignment="1">
      <alignment horizontal="right" shrinkToFit="1"/>
    </xf>
    <xf numFmtId="0" fontId="28" fillId="24" borderId="17" xfId="44" applyFont="1" applyFill="1" applyBorder="1" applyAlignment="1">
      <alignment horizontal="center" vertical="center"/>
    </xf>
    <xf numFmtId="0" fontId="28" fillId="24" borderId="18" xfId="44" applyFont="1" applyFill="1" applyBorder="1" applyAlignment="1">
      <alignment horizontal="center" vertical="center"/>
    </xf>
    <xf numFmtId="3" fontId="54" fillId="25" borderId="30" xfId="44" applyNumberFormat="1" applyFont="1" applyFill="1" applyBorder="1" applyAlignment="1">
      <alignment horizontal="right" vertical="top" wrapText="1"/>
    </xf>
    <xf numFmtId="3" fontId="54" fillId="25" borderId="29" xfId="44" applyNumberFormat="1" applyFont="1" applyFill="1" applyBorder="1" applyAlignment="1">
      <alignment horizontal="right" vertical="top" wrapText="1"/>
    </xf>
    <xf numFmtId="3" fontId="54" fillId="25" borderId="27" xfId="44" applyNumberFormat="1" applyFont="1" applyFill="1" applyBorder="1" applyAlignment="1">
      <alignment horizontal="right" vertical="top" wrapText="1"/>
    </xf>
    <xf numFmtId="41" fontId="27" fillId="25" borderId="30" xfId="44" applyNumberFormat="1" applyFont="1" applyFill="1" applyBorder="1" applyAlignment="1">
      <alignment horizontal="center" vertical="top"/>
    </xf>
    <xf numFmtId="41" fontId="27" fillId="25" borderId="29" xfId="44" applyNumberFormat="1" applyFont="1" applyFill="1" applyBorder="1" applyAlignment="1">
      <alignment horizontal="center" vertical="top"/>
    </xf>
    <xf numFmtId="41" fontId="27" fillId="25" borderId="27" xfId="44" applyNumberFormat="1" applyFont="1" applyFill="1" applyBorder="1" applyAlignment="1">
      <alignment horizontal="center" vertical="top"/>
    </xf>
    <xf numFmtId="167" fontId="31" fillId="25" borderId="30" xfId="44" applyNumberFormat="1" applyFont="1" applyFill="1" applyBorder="1" applyAlignment="1">
      <alignment horizontal="center" vertical="top"/>
    </xf>
    <xf numFmtId="167" fontId="31" fillId="25" borderId="29" xfId="44" applyNumberFormat="1" applyFont="1" applyFill="1" applyBorder="1" applyAlignment="1">
      <alignment horizontal="center" vertical="top"/>
    </xf>
    <xf numFmtId="167" fontId="31" fillId="25" borderId="27" xfId="44" applyNumberFormat="1" applyFont="1" applyFill="1" applyBorder="1" applyAlignment="1">
      <alignment horizontal="center" vertical="top"/>
    </xf>
    <xf numFmtId="0" fontId="27" fillId="25" borderId="30" xfId="44" applyFont="1" applyFill="1" applyBorder="1" applyAlignment="1">
      <alignment horizontal="center" vertical="top"/>
    </xf>
    <xf numFmtId="0" fontId="27" fillId="25" borderId="29" xfId="44" applyFont="1" applyFill="1" applyBorder="1" applyAlignment="1">
      <alignment horizontal="center" vertical="top"/>
    </xf>
    <xf numFmtId="0" fontId="27" fillId="25" borderId="27" xfId="44" applyFont="1" applyFill="1" applyBorder="1" applyAlignment="1">
      <alignment horizontal="center" vertical="top"/>
    </xf>
    <xf numFmtId="3" fontId="27" fillId="25" borderId="30" xfId="44" applyNumberFormat="1" applyFont="1" applyFill="1" applyBorder="1" applyAlignment="1">
      <alignment horizontal="center" vertical="top"/>
    </xf>
    <xf numFmtId="3" fontId="27" fillId="25" borderId="29" xfId="44" applyNumberFormat="1" applyFont="1" applyFill="1" applyBorder="1" applyAlignment="1">
      <alignment horizontal="center" vertical="top"/>
    </xf>
    <xf numFmtId="3" fontId="27" fillId="25" borderId="27" xfId="44" applyNumberFormat="1" applyFont="1" applyFill="1" applyBorder="1" applyAlignment="1">
      <alignment horizontal="center" vertical="top"/>
    </xf>
    <xf numFmtId="167" fontId="31" fillId="25" borderId="30" xfId="44" applyNumberFormat="1" applyFont="1" applyFill="1" applyBorder="1" applyAlignment="1">
      <alignment horizontal="center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6" fillId="27" borderId="33" xfId="44" applyFont="1" applyFill="1" applyBorder="1" applyAlignment="1">
      <alignment horizontal="center" vertical="center" wrapText="1"/>
    </xf>
    <xf numFmtId="0" fontId="26" fillId="27" borderId="35" xfId="44" applyFont="1" applyFill="1" applyBorder="1" applyAlignment="1">
      <alignment wrapText="1"/>
    </xf>
    <xf numFmtId="0" fontId="26" fillId="27" borderId="34" xfId="44" applyFont="1" applyFill="1" applyBorder="1" applyAlignment="1">
      <alignment wrapText="1"/>
    </xf>
    <xf numFmtId="0" fontId="26" fillId="27" borderId="36" xfId="44" applyFont="1" applyFill="1" applyBorder="1" applyAlignment="1">
      <alignment wrapText="1"/>
    </xf>
    <xf numFmtId="0" fontId="26" fillId="27" borderId="25" xfId="44" applyFont="1" applyFill="1" applyBorder="1" applyAlignment="1">
      <alignment wrapText="1"/>
    </xf>
    <xf numFmtId="0" fontId="26" fillId="27" borderId="26" xfId="44" applyFont="1" applyFill="1" applyBorder="1" applyAlignment="1">
      <alignment wrapText="1"/>
    </xf>
    <xf numFmtId="0" fontId="26" fillId="27" borderId="62" xfId="44" applyFont="1" applyFill="1" applyBorder="1" applyAlignment="1">
      <alignment horizontal="center" vertical="center"/>
    </xf>
    <xf numFmtId="0" fontId="26" fillId="27" borderId="19" xfId="44" applyFont="1" applyFill="1" applyBorder="1" applyAlignment="1">
      <alignment horizontal="center" vertical="center"/>
    </xf>
    <xf numFmtId="0" fontId="31" fillId="27" borderId="59" xfId="44" applyFont="1" applyFill="1" applyBorder="1" applyAlignment="1">
      <alignment horizontal="center"/>
    </xf>
    <xf numFmtId="0" fontId="31" fillId="27" borderId="60" xfId="44" applyFont="1" applyFill="1" applyBorder="1" applyAlignment="1">
      <alignment horizontal="center"/>
    </xf>
    <xf numFmtId="0" fontId="31" fillId="27" borderId="61" xfId="44" applyFont="1" applyFill="1" applyBorder="1" applyAlignment="1">
      <alignment horizontal="center"/>
    </xf>
    <xf numFmtId="0" fontId="31" fillId="27" borderId="19" xfId="44" applyFont="1" applyFill="1" applyBorder="1" applyAlignment="1">
      <alignment horizontal="center"/>
    </xf>
    <xf numFmtId="0" fontId="26" fillId="27" borderId="36" xfId="44" applyFont="1" applyFill="1" applyBorder="1" applyAlignment="1">
      <alignment horizontal="center" vertical="center" wrapText="1"/>
    </xf>
    <xf numFmtId="0" fontId="26" fillId="27" borderId="56" xfId="44" applyFont="1" applyFill="1" applyBorder="1" applyAlignment="1">
      <alignment horizontal="center"/>
    </xf>
    <xf numFmtId="0" fontId="26" fillId="27" borderId="57" xfId="44" applyFont="1" applyFill="1" applyBorder="1" applyAlignment="1">
      <alignment horizontal="center"/>
    </xf>
    <xf numFmtId="0" fontId="26" fillId="27" borderId="58" xfId="44" applyFont="1" applyFill="1" applyBorder="1" applyAlignment="1">
      <alignment horizontal="center"/>
    </xf>
    <xf numFmtId="0" fontId="26" fillId="27" borderId="62" xfId="44" applyFont="1" applyFill="1" applyBorder="1" applyAlignment="1">
      <alignment horizontal="center"/>
    </xf>
    <xf numFmtId="0" fontId="28" fillId="25" borderId="0" xfId="44" applyFont="1" applyFill="1" applyAlignment="1">
      <alignment horizontal="center" vertical="center"/>
    </xf>
    <xf numFmtId="0" fontId="27" fillId="25" borderId="0" xfId="44" applyFont="1" applyFill="1" applyAlignment="1">
      <alignment horizontal="center" vertical="center"/>
    </xf>
    <xf numFmtId="1" fontId="27" fillId="25" borderId="25" xfId="44" applyNumberFormat="1" applyFont="1" applyFill="1" applyBorder="1" applyAlignment="1">
      <alignment horizontal="center" vertical="center"/>
    </xf>
    <xf numFmtId="171" fontId="27" fillId="25" borderId="25" xfId="44" applyNumberFormat="1" applyFont="1" applyFill="1" applyBorder="1" applyAlignment="1">
      <alignment horizontal="center" vertical="center"/>
    </xf>
    <xf numFmtId="0" fontId="27" fillId="25" borderId="25" xfId="44" applyFont="1" applyFill="1" applyBorder="1" applyAlignment="1">
      <alignment horizontal="center" vertical="center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27" xfId="0" applyFont="1" applyBorder="1" applyAlignment="1" applyProtection="1">
      <alignment horizontal="left"/>
      <protection locked="0"/>
    </xf>
    <xf numFmtId="0" fontId="28" fillId="0" borderId="30" xfId="0" applyFont="1" applyBorder="1" applyAlignment="1" applyProtection="1">
      <alignment horizontal="left"/>
      <protection locked="0"/>
    </xf>
    <xf numFmtId="0" fontId="29" fillId="0" borderId="29" xfId="0" applyFont="1" applyBorder="1" applyAlignment="1" applyProtection="1">
      <alignment horizontal="left" vertical="top" wrapText="1"/>
      <protection locked="0"/>
    </xf>
    <xf numFmtId="0" fontId="29" fillId="0" borderId="27" xfId="0" applyFont="1" applyBorder="1" applyAlignment="1" applyProtection="1">
      <alignment horizontal="left" vertical="top" wrapText="1"/>
      <protection locked="0"/>
    </xf>
    <xf numFmtId="0" fontId="28" fillId="0" borderId="30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9" xfId="0" applyFont="1" applyBorder="1" applyAlignment="1" applyProtection="1">
      <alignment horizontal="left"/>
      <protection locked="0"/>
    </xf>
    <xf numFmtId="0" fontId="29" fillId="0" borderId="27" xfId="0" applyFont="1" applyBorder="1" applyAlignment="1" applyProtection="1">
      <alignment horizontal="left"/>
      <protection locked="0"/>
    </xf>
    <xf numFmtId="167" fontId="29" fillId="0" borderId="30" xfId="42" applyNumberFormat="1" applyFont="1" applyFill="1" applyBorder="1" applyAlignment="1" applyProtection="1">
      <alignment horizontal="center"/>
      <protection locked="0"/>
    </xf>
    <xf numFmtId="167" fontId="29" fillId="0" borderId="29" xfId="42" applyNumberFormat="1" applyFont="1" applyFill="1" applyBorder="1" applyAlignment="1" applyProtection="1">
      <alignment horizontal="center"/>
      <protection locked="0"/>
    </xf>
    <xf numFmtId="167" fontId="29" fillId="0" borderId="27" xfId="42" applyNumberFormat="1" applyFont="1" applyFill="1" applyBorder="1" applyAlignment="1" applyProtection="1">
      <alignment horizontal="center"/>
      <protection locked="0"/>
    </xf>
    <xf numFmtId="0" fontId="29" fillId="0" borderId="30" xfId="0" applyFont="1" applyBorder="1" applyAlignment="1" applyProtection="1">
      <alignment horizontal="center" vertical="top"/>
      <protection locked="0"/>
    </xf>
    <xf numFmtId="0" fontId="29" fillId="0" borderId="29" xfId="0" applyFont="1" applyBorder="1" applyAlignment="1" applyProtection="1">
      <alignment horizontal="center" vertical="top"/>
      <protection locked="0"/>
    </xf>
    <xf numFmtId="0" fontId="29" fillId="0" borderId="27" xfId="0" applyFont="1" applyBorder="1" applyAlignment="1" applyProtection="1">
      <alignment horizontal="center" vertical="top"/>
      <protection locked="0"/>
    </xf>
    <xf numFmtId="0" fontId="29" fillId="0" borderId="29" xfId="0" applyFont="1" applyBorder="1" applyAlignment="1" applyProtection="1">
      <alignment horizontal="left" vertical="center" wrapText="1"/>
      <protection locked="0"/>
    </xf>
    <xf numFmtId="0" fontId="29" fillId="0" borderId="27" xfId="0" applyFont="1" applyBorder="1" applyAlignment="1" applyProtection="1">
      <alignment horizontal="left" vertical="center" wrapText="1"/>
      <protection locked="0"/>
    </xf>
    <xf numFmtId="0" fontId="56" fillId="0" borderId="29" xfId="0" applyFont="1" applyBorder="1" applyAlignment="1" applyProtection="1">
      <alignment horizontal="left" vertical="center" wrapText="1"/>
      <protection locked="0"/>
    </xf>
    <xf numFmtId="0" fontId="56" fillId="0" borderId="27" xfId="0" applyFont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1" fontId="29" fillId="0" borderId="30" xfId="52" applyNumberFormat="1" applyFont="1" applyBorder="1" applyAlignment="1" applyProtection="1">
      <alignment horizontal="center" vertical="center"/>
      <protection locked="0"/>
    </xf>
    <xf numFmtId="1" fontId="29" fillId="0" borderId="29" xfId="52" applyNumberFormat="1" applyFont="1" applyBorder="1" applyAlignment="1" applyProtection="1">
      <alignment horizontal="center" vertical="center"/>
      <protection locked="0"/>
    </xf>
    <xf numFmtId="1" fontId="29" fillId="0" borderId="27" xfId="52" applyNumberFormat="1" applyFont="1" applyBorder="1" applyAlignment="1" applyProtection="1">
      <alignment horizontal="center" vertical="center"/>
      <protection locked="0"/>
    </xf>
    <xf numFmtId="0" fontId="29" fillId="0" borderId="30" xfId="52" applyFont="1" applyBorder="1" applyAlignment="1" applyProtection="1">
      <alignment horizontal="center" vertical="center"/>
      <protection locked="0"/>
    </xf>
    <xf numFmtId="0" fontId="29" fillId="0" borderId="29" xfId="52" applyFont="1" applyBorder="1" applyAlignment="1" applyProtection="1">
      <alignment horizontal="center" vertical="center"/>
      <protection locked="0"/>
    </xf>
    <xf numFmtId="0" fontId="29" fillId="0" borderId="27" xfId="52" applyFont="1" applyBorder="1" applyAlignment="1" applyProtection="1">
      <alignment horizontal="center" vertical="center"/>
      <protection locked="0"/>
    </xf>
    <xf numFmtId="0" fontId="56" fillId="0" borderId="30" xfId="52" applyFont="1" applyBorder="1" applyAlignment="1" applyProtection="1">
      <alignment horizontal="center" vertical="center"/>
      <protection locked="0"/>
    </xf>
    <xf numFmtId="0" fontId="56" fillId="0" borderId="29" xfId="52" applyFont="1" applyBorder="1" applyAlignment="1" applyProtection="1">
      <alignment horizontal="center" vertical="center"/>
      <protection locked="0"/>
    </xf>
    <xf numFmtId="0" fontId="56" fillId="0" borderId="27" xfId="52" applyFont="1" applyBorder="1" applyAlignment="1" applyProtection="1">
      <alignment horizontal="center" vertical="center"/>
      <protection locked="0"/>
    </xf>
    <xf numFmtId="0" fontId="29" fillId="0" borderId="29" xfId="52" applyFont="1" applyBorder="1" applyAlignment="1" applyProtection="1">
      <alignment horizontal="left" vertical="top" wrapText="1"/>
      <protection locked="0"/>
    </xf>
    <xf numFmtId="0" fontId="29" fillId="0" borderId="27" xfId="52" applyFont="1" applyBorder="1" applyAlignment="1" applyProtection="1">
      <alignment horizontal="left" vertical="top" wrapText="1"/>
      <protection locked="0"/>
    </xf>
    <xf numFmtId="0" fontId="56" fillId="0" borderId="29" xfId="52" applyFont="1" applyBorder="1" applyAlignment="1" applyProtection="1">
      <alignment horizontal="left" vertical="top" wrapText="1"/>
      <protection locked="0"/>
    </xf>
    <xf numFmtId="0" fontId="56" fillId="0" borderId="27" xfId="52" applyFont="1" applyBorder="1" applyAlignment="1" applyProtection="1">
      <alignment horizontal="left" vertical="top" wrapText="1"/>
      <protection locked="0"/>
    </xf>
    <xf numFmtId="167" fontId="32" fillId="25" borderId="30" xfId="44" applyNumberFormat="1" applyFont="1" applyFill="1" applyBorder="1" applyAlignment="1">
      <alignment horizontal="center"/>
    </xf>
    <xf numFmtId="167" fontId="32" fillId="25" borderId="29" xfId="44" applyNumberFormat="1" applyFont="1" applyFill="1" applyBorder="1" applyAlignment="1">
      <alignment horizontal="center"/>
    </xf>
    <xf numFmtId="167" fontId="32" fillId="25" borderId="27" xfId="44" applyNumberFormat="1" applyFont="1" applyFill="1" applyBorder="1" applyAlignment="1">
      <alignment horizontal="center"/>
    </xf>
    <xf numFmtId="43" fontId="29" fillId="0" borderId="30" xfId="42" applyFont="1" applyFill="1" applyBorder="1" applyAlignment="1" applyProtection="1">
      <alignment horizontal="center"/>
      <protection locked="0"/>
    </xf>
    <xf numFmtId="43" fontId="29" fillId="0" borderId="29" xfId="42" applyFont="1" applyFill="1" applyBorder="1" applyAlignment="1" applyProtection="1">
      <alignment horizontal="center"/>
      <protection locked="0"/>
    </xf>
    <xf numFmtId="43" fontId="29" fillId="0" borderId="27" xfId="42" applyFont="1" applyFill="1" applyBorder="1" applyAlignment="1" applyProtection="1">
      <alignment horizontal="center"/>
      <protection locked="0"/>
    </xf>
    <xf numFmtId="173" fontId="29" fillId="0" borderId="30" xfId="42" applyNumberFormat="1" applyFont="1" applyFill="1" applyBorder="1" applyAlignment="1" applyProtection="1">
      <alignment horizontal="center"/>
      <protection locked="0"/>
    </xf>
    <xf numFmtId="173" fontId="29" fillId="0" borderId="29" xfId="42" applyNumberFormat="1" applyFont="1" applyFill="1" applyBorder="1" applyAlignment="1" applyProtection="1">
      <alignment horizontal="center"/>
      <protection locked="0"/>
    </xf>
    <xf numFmtId="173" fontId="29" fillId="0" borderId="27" xfId="42" applyNumberFormat="1" applyFont="1" applyFill="1" applyBorder="1" applyAlignment="1" applyProtection="1">
      <alignment horizontal="center"/>
      <protection locked="0"/>
    </xf>
    <xf numFmtId="43" fontId="31" fillId="25" borderId="29" xfId="44" applyNumberFormat="1" applyFont="1" applyFill="1" applyBorder="1" applyAlignment="1">
      <alignment horizontal="center"/>
    </xf>
    <xf numFmtId="43" fontId="31" fillId="25" borderId="27" xfId="44" applyNumberFormat="1" applyFont="1" applyFill="1" applyBorder="1" applyAlignment="1">
      <alignment horizontal="center"/>
    </xf>
    <xf numFmtId="43" fontId="28" fillId="0" borderId="30" xfId="0" applyNumberFormat="1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31" fillId="25" borderId="30" xfId="44" applyFont="1" applyFill="1" applyBorder="1" applyAlignment="1">
      <alignment horizontal="right"/>
    </xf>
    <xf numFmtId="0" fontId="31" fillId="25" borderId="29" xfId="44" applyFont="1" applyFill="1" applyBorder="1" applyAlignment="1">
      <alignment horizontal="right"/>
    </xf>
    <xf numFmtId="0" fontId="31" fillId="25" borderId="27" xfId="44" applyFont="1" applyFill="1" applyBorder="1" applyAlignment="1">
      <alignment horizontal="right"/>
    </xf>
    <xf numFmtId="43" fontId="32" fillId="25" borderId="30" xfId="44" applyNumberFormat="1" applyFont="1" applyFill="1" applyBorder="1" applyAlignment="1">
      <alignment horizontal="center"/>
    </xf>
    <xf numFmtId="43" fontId="32" fillId="25" borderId="29" xfId="44" applyNumberFormat="1" applyFont="1" applyFill="1" applyBorder="1" applyAlignment="1">
      <alignment horizontal="center"/>
    </xf>
    <xf numFmtId="43" fontId="32" fillId="25" borderId="27" xfId="44" applyNumberFormat="1" applyFont="1" applyFill="1" applyBorder="1" applyAlignment="1">
      <alignment horizontal="center"/>
    </xf>
    <xf numFmtId="43" fontId="29" fillId="25" borderId="30" xfId="42" applyFont="1" applyFill="1" applyBorder="1" applyAlignment="1">
      <alignment horizontal="center"/>
    </xf>
    <xf numFmtId="43" fontId="29" fillId="25" borderId="29" xfId="42" applyFont="1" applyFill="1" applyBorder="1" applyAlignment="1">
      <alignment horizontal="center"/>
    </xf>
    <xf numFmtId="43" fontId="29" fillId="25" borderId="27" xfId="42" applyFont="1" applyFill="1" applyBorder="1" applyAlignment="1">
      <alignment horizontal="center"/>
    </xf>
    <xf numFmtId="43" fontId="56" fillId="0" borderId="30" xfId="42" applyFont="1" applyFill="1" applyBorder="1" applyAlignment="1" applyProtection="1">
      <alignment horizontal="center"/>
      <protection locked="0"/>
    </xf>
    <xf numFmtId="43" fontId="56" fillId="0" borderId="29" xfId="42" applyFont="1" applyFill="1" applyBorder="1" applyAlignment="1" applyProtection="1">
      <alignment horizontal="center"/>
      <protection locked="0"/>
    </xf>
    <xf numFmtId="43" fontId="56" fillId="0" borderId="27" xfId="42" applyFont="1" applyFill="1" applyBorder="1" applyAlignment="1" applyProtection="1">
      <alignment horizontal="center"/>
      <protection locked="0"/>
    </xf>
    <xf numFmtId="2" fontId="31" fillId="25" borderId="30" xfId="44" applyNumberFormat="1" applyFont="1" applyFill="1" applyBorder="1" applyAlignment="1">
      <alignment horizontal="right"/>
    </xf>
    <xf numFmtId="2" fontId="31" fillId="25" borderId="29" xfId="44" applyNumberFormat="1" applyFont="1" applyFill="1" applyBorder="1" applyAlignment="1">
      <alignment horizontal="right"/>
    </xf>
    <xf numFmtId="2" fontId="31" fillId="25" borderId="27" xfId="44" applyNumberFormat="1" applyFont="1" applyFill="1" applyBorder="1" applyAlignment="1">
      <alignment horizontal="right"/>
    </xf>
    <xf numFmtId="43" fontId="29" fillId="0" borderId="30" xfId="42" applyFont="1" applyFill="1" applyBorder="1" applyAlignment="1" applyProtection="1">
      <alignment horizontal="right"/>
      <protection locked="0"/>
    </xf>
    <xf numFmtId="43" fontId="29" fillId="0" borderId="29" xfId="42" applyFont="1" applyFill="1" applyBorder="1" applyAlignment="1" applyProtection="1">
      <alignment horizontal="right"/>
      <protection locked="0"/>
    </xf>
    <xf numFmtId="43" fontId="29" fillId="0" borderId="27" xfId="42" applyFont="1" applyFill="1" applyBorder="1" applyAlignment="1" applyProtection="1">
      <alignment horizontal="right"/>
      <protection locked="0"/>
    </xf>
    <xf numFmtId="167" fontId="29" fillId="0" borderId="30" xfId="42" applyNumberFormat="1" applyFont="1" applyFill="1" applyBorder="1" applyAlignment="1" applyProtection="1">
      <alignment horizontal="center" vertical="top"/>
      <protection locked="0"/>
    </xf>
    <xf numFmtId="167" fontId="29" fillId="0" borderId="29" xfId="42" applyNumberFormat="1" applyFont="1" applyFill="1" applyBorder="1" applyAlignment="1" applyProtection="1">
      <alignment horizontal="center" vertical="top"/>
      <protection locked="0"/>
    </xf>
    <xf numFmtId="167" fontId="29" fillId="0" borderId="27" xfId="42" applyNumberFormat="1" applyFont="1" applyFill="1" applyBorder="1" applyAlignment="1" applyProtection="1">
      <alignment horizontal="center" vertical="top"/>
      <protection locked="0"/>
    </xf>
    <xf numFmtId="43" fontId="29" fillId="0" borderId="30" xfId="42" applyFont="1" applyFill="1" applyBorder="1" applyAlignment="1" applyProtection="1">
      <alignment horizontal="center" vertical="top"/>
      <protection locked="0"/>
    </xf>
    <xf numFmtId="43" fontId="29" fillId="0" borderId="29" xfId="42" applyFont="1" applyFill="1" applyBorder="1" applyAlignment="1" applyProtection="1">
      <alignment horizontal="center" vertical="top"/>
      <protection locked="0"/>
    </xf>
    <xf numFmtId="43" fontId="29" fillId="0" borderId="27" xfId="42" applyFont="1" applyFill="1" applyBorder="1" applyAlignment="1" applyProtection="1">
      <alignment horizontal="center" vertical="top"/>
      <protection locked="0"/>
    </xf>
    <xf numFmtId="43" fontId="28" fillId="25" borderId="30" xfId="44" applyNumberFormat="1" applyFont="1" applyFill="1" applyBorder="1" applyAlignment="1">
      <alignment horizontal="center"/>
    </xf>
    <xf numFmtId="43" fontId="28" fillId="25" borderId="29" xfId="44" applyNumberFormat="1" applyFont="1" applyFill="1" applyBorder="1" applyAlignment="1">
      <alignment horizontal="center"/>
    </xf>
    <xf numFmtId="43" fontId="28" fillId="25" borderId="27" xfId="44" applyNumberFormat="1" applyFont="1" applyFill="1" applyBorder="1" applyAlignment="1">
      <alignment horizontal="center"/>
    </xf>
    <xf numFmtId="43" fontId="31" fillId="25" borderId="30" xfId="44" applyNumberFormat="1" applyFont="1" applyFill="1" applyBorder="1" applyAlignment="1">
      <alignment horizontal="center" vertical="top"/>
    </xf>
    <xf numFmtId="43" fontId="31" fillId="25" borderId="29" xfId="44" applyNumberFormat="1" applyFont="1" applyFill="1" applyBorder="1" applyAlignment="1">
      <alignment horizontal="center" vertical="top"/>
    </xf>
    <xf numFmtId="43" fontId="31" fillId="25" borderId="27" xfId="44" applyNumberFormat="1" applyFont="1" applyFill="1" applyBorder="1" applyAlignment="1">
      <alignment horizontal="center" vertical="top"/>
    </xf>
    <xf numFmtId="167" fontId="28" fillId="25" borderId="30" xfId="44" applyNumberFormat="1" applyFont="1" applyFill="1" applyBorder="1" applyAlignment="1">
      <alignment horizontal="center"/>
    </xf>
    <xf numFmtId="167" fontId="28" fillId="25" borderId="29" xfId="44" applyNumberFormat="1" applyFont="1" applyFill="1" applyBorder="1" applyAlignment="1">
      <alignment horizontal="center"/>
    </xf>
    <xf numFmtId="167" fontId="28" fillId="25" borderId="27" xfId="44" applyNumberFormat="1" applyFont="1" applyFill="1" applyBorder="1" applyAlignment="1">
      <alignment horizontal="center"/>
    </xf>
    <xf numFmtId="167" fontId="27" fillId="25" borderId="30" xfId="42" applyNumberFormat="1" applyFont="1" applyFill="1" applyBorder="1" applyAlignment="1">
      <alignment horizontal="center" vertical="center"/>
    </xf>
    <xf numFmtId="167" fontId="27" fillId="25" borderId="29" xfId="42" applyNumberFormat="1" applyFont="1" applyFill="1" applyBorder="1" applyAlignment="1">
      <alignment horizontal="center" vertical="center"/>
    </xf>
    <xf numFmtId="167" fontId="27" fillId="25" borderId="27" xfId="42" applyNumberFormat="1" applyFont="1" applyFill="1" applyBorder="1" applyAlignment="1">
      <alignment horizontal="center" vertical="center"/>
    </xf>
    <xf numFmtId="43" fontId="56" fillId="0" borderId="30" xfId="42" applyFont="1" applyFill="1" applyBorder="1" applyAlignment="1" applyProtection="1">
      <alignment horizontal="center" vertical="top"/>
      <protection locked="0"/>
    </xf>
    <xf numFmtId="43" fontId="56" fillId="0" borderId="29" xfId="42" applyFont="1" applyFill="1" applyBorder="1" applyAlignment="1" applyProtection="1">
      <alignment horizontal="center" vertical="top"/>
      <protection locked="0"/>
    </xf>
    <xf numFmtId="43" fontId="56" fillId="0" borderId="27" xfId="42" applyFont="1" applyFill="1" applyBorder="1" applyAlignment="1" applyProtection="1">
      <alignment horizontal="center" vertical="top"/>
      <protection locked="0"/>
    </xf>
    <xf numFmtId="43" fontId="29" fillId="25" borderId="30" xfId="42" applyFont="1" applyFill="1" applyBorder="1" applyAlignment="1">
      <alignment horizontal="center" vertical="top"/>
    </xf>
    <xf numFmtId="43" fontId="29" fillId="25" borderId="29" xfId="42" applyFont="1" applyFill="1" applyBorder="1" applyAlignment="1">
      <alignment horizontal="center" vertical="top"/>
    </xf>
    <xf numFmtId="43" fontId="29" fillId="25" borderId="27" xfId="42" applyFont="1" applyFill="1" applyBorder="1" applyAlignment="1">
      <alignment horizontal="center" vertical="top"/>
    </xf>
    <xf numFmtId="43" fontId="29" fillId="25" borderId="30" xfId="44" applyNumberFormat="1" applyFont="1" applyFill="1" applyBorder="1" applyAlignment="1">
      <alignment horizontal="center" vertical="top"/>
    </xf>
    <xf numFmtId="43" fontId="29" fillId="25" borderId="29" xfId="44" applyNumberFormat="1" applyFont="1" applyFill="1" applyBorder="1" applyAlignment="1">
      <alignment horizontal="center" vertical="top"/>
    </xf>
    <xf numFmtId="43" fontId="29" fillId="25" borderId="27" xfId="44" applyNumberFormat="1" applyFont="1" applyFill="1" applyBorder="1" applyAlignment="1">
      <alignment horizontal="center" vertical="top"/>
    </xf>
    <xf numFmtId="43" fontId="26" fillId="25" borderId="30" xfId="44" applyNumberFormat="1" applyFont="1" applyFill="1" applyBorder="1" applyAlignment="1">
      <alignment horizontal="center" vertical="top" shrinkToFit="1"/>
    </xf>
    <xf numFmtId="43" fontId="26" fillId="25" borderId="29" xfId="44" applyNumberFormat="1" applyFont="1" applyFill="1" applyBorder="1" applyAlignment="1">
      <alignment horizontal="center" vertical="top" shrinkToFit="1"/>
    </xf>
    <xf numFmtId="43" fontId="26" fillId="25" borderId="27" xfId="44" applyNumberFormat="1" applyFont="1" applyFill="1" applyBorder="1" applyAlignment="1">
      <alignment horizontal="center" vertical="top" shrinkToFit="1"/>
    </xf>
    <xf numFmtId="0" fontId="29" fillId="25" borderId="30" xfId="44" applyFont="1" applyFill="1" applyBorder="1" applyAlignment="1">
      <alignment horizontal="right" vertical="center"/>
    </xf>
    <xf numFmtId="0" fontId="29" fillId="25" borderId="29" xfId="44" applyFont="1" applyFill="1" applyBorder="1" applyAlignment="1">
      <alignment horizontal="right" vertical="center"/>
    </xf>
    <xf numFmtId="0" fontId="29" fillId="25" borderId="27" xfId="44" applyFont="1" applyFill="1" applyBorder="1" applyAlignment="1">
      <alignment horizontal="right" vertical="center"/>
    </xf>
    <xf numFmtId="0" fontId="32" fillId="25" borderId="30" xfId="44" applyFont="1" applyFill="1" applyBorder="1" applyAlignment="1">
      <alignment horizontal="center"/>
    </xf>
    <xf numFmtId="0" fontId="32" fillId="25" borderId="29" xfId="44" applyFont="1" applyFill="1" applyBorder="1" applyAlignment="1">
      <alignment horizontal="center"/>
    </xf>
    <xf numFmtId="0" fontId="32" fillId="25" borderId="27" xfId="44" applyFont="1" applyFill="1" applyBorder="1" applyAlignment="1">
      <alignment horizontal="center"/>
    </xf>
    <xf numFmtId="43" fontId="28" fillId="25" borderId="30" xfId="44" applyNumberFormat="1" applyFont="1" applyFill="1" applyBorder="1" applyAlignment="1">
      <alignment horizontal="center" shrinkToFit="1"/>
    </xf>
    <xf numFmtId="43" fontId="28" fillId="25" borderId="29" xfId="44" applyNumberFormat="1" applyFont="1" applyFill="1" applyBorder="1" applyAlignment="1">
      <alignment horizontal="center" shrinkToFit="1"/>
    </xf>
    <xf numFmtId="43" fontId="28" fillId="25" borderId="27" xfId="44" applyNumberFormat="1" applyFont="1" applyFill="1" applyBorder="1" applyAlignment="1">
      <alignment horizontal="center" shrinkToFit="1"/>
    </xf>
    <xf numFmtId="174" fontId="28" fillId="25" borderId="30" xfId="51" applyNumberFormat="1" applyFont="1" applyFill="1" applyBorder="1" applyAlignment="1">
      <alignment horizontal="right"/>
    </xf>
    <xf numFmtId="174" fontId="28" fillId="25" borderId="29" xfId="51" applyNumberFormat="1" applyFont="1" applyFill="1" applyBorder="1" applyAlignment="1">
      <alignment horizontal="right"/>
    </xf>
    <xf numFmtId="174" fontId="28" fillId="25" borderId="27" xfId="51" applyNumberFormat="1" applyFont="1" applyFill="1" applyBorder="1" applyAlignment="1">
      <alignment horizontal="right"/>
    </xf>
    <xf numFmtId="0" fontId="28" fillId="25" borderId="30" xfId="44" applyFont="1" applyFill="1" applyBorder="1" applyAlignment="1">
      <alignment horizontal="center"/>
    </xf>
    <xf numFmtId="0" fontId="28" fillId="25" borderId="29" xfId="44" applyFont="1" applyFill="1" applyBorder="1" applyAlignment="1">
      <alignment horizontal="center"/>
    </xf>
    <xf numFmtId="0" fontId="28" fillId="25" borderId="27" xfId="44" applyFont="1" applyFill="1" applyBorder="1" applyAlignment="1">
      <alignment horizontal="center"/>
    </xf>
    <xf numFmtId="43" fontId="31" fillId="25" borderId="30" xfId="42" applyFont="1" applyFill="1" applyBorder="1" applyAlignment="1">
      <alignment horizontal="right"/>
    </xf>
    <xf numFmtId="43" fontId="31" fillId="25" borderId="29" xfId="42" applyFont="1" applyFill="1" applyBorder="1" applyAlignment="1">
      <alignment horizontal="right"/>
    </xf>
    <xf numFmtId="43" fontId="31" fillId="25" borderId="27" xfId="42" applyFont="1" applyFill="1" applyBorder="1" applyAlignment="1">
      <alignment horizontal="right"/>
    </xf>
    <xf numFmtId="0" fontId="28" fillId="30" borderId="24" xfId="0" applyFont="1" applyFill="1" applyBorder="1" applyAlignment="1" applyProtection="1">
      <alignment horizontal="center"/>
      <protection locked="0"/>
    </xf>
    <xf numFmtId="0" fontId="28" fillId="30" borderId="0" xfId="0" applyFont="1" applyFill="1" applyAlignment="1" applyProtection="1">
      <alignment horizontal="center"/>
      <protection locked="0"/>
    </xf>
    <xf numFmtId="0" fontId="28" fillId="30" borderId="23" xfId="0" applyFont="1" applyFill="1" applyBorder="1" applyAlignment="1" applyProtection="1">
      <alignment horizontal="center"/>
      <protection locked="0"/>
    </xf>
    <xf numFmtId="172" fontId="28" fillId="30" borderId="45" xfId="44" applyNumberFormat="1" applyFont="1" applyFill="1" applyBorder="1" applyAlignment="1">
      <alignment horizontal="right" vertical="top"/>
    </xf>
    <xf numFmtId="172" fontId="28" fillId="30" borderId="46" xfId="44" applyNumberFormat="1" applyFont="1" applyFill="1" applyBorder="1" applyAlignment="1">
      <alignment horizontal="right" vertical="top"/>
    </xf>
    <xf numFmtId="172" fontId="28" fillId="30" borderId="47" xfId="44" applyNumberFormat="1" applyFont="1" applyFill="1" applyBorder="1" applyAlignment="1">
      <alignment horizontal="right" vertical="top"/>
    </xf>
    <xf numFmtId="0" fontId="32" fillId="25" borderId="30" xfId="44" applyFont="1" applyFill="1" applyBorder="1" applyAlignment="1">
      <alignment horizontal="center" vertical="center"/>
    </xf>
    <xf numFmtId="0" fontId="32" fillId="25" borderId="27" xfId="44" applyFont="1" applyFill="1" applyBorder="1" applyAlignment="1">
      <alignment horizontal="center" vertical="center"/>
    </xf>
    <xf numFmtId="0" fontId="32" fillId="25" borderId="30" xfId="44" quotePrefix="1" applyFont="1" applyFill="1" applyBorder="1" applyAlignment="1">
      <alignment horizontal="left" vertical="center"/>
    </xf>
    <xf numFmtId="0" fontId="32" fillId="25" borderId="29" xfId="44" quotePrefix="1" applyFont="1" applyFill="1" applyBorder="1" applyAlignment="1">
      <alignment horizontal="left" vertical="center"/>
    </xf>
    <xf numFmtId="0" fontId="32" fillId="25" borderId="27" xfId="44" quotePrefix="1" applyFont="1" applyFill="1" applyBorder="1" applyAlignment="1">
      <alignment horizontal="left" vertical="center"/>
    </xf>
    <xf numFmtId="0" fontId="32" fillId="30" borderId="24" xfId="0" applyFont="1" applyFill="1" applyBorder="1" applyAlignment="1" applyProtection="1">
      <alignment horizontal="center"/>
      <protection locked="0"/>
    </xf>
    <xf numFmtId="0" fontId="32" fillId="30" borderId="0" xfId="0" applyFont="1" applyFill="1" applyAlignment="1" applyProtection="1">
      <alignment horizontal="center"/>
      <protection locked="0"/>
    </xf>
    <xf numFmtId="0" fontId="32" fillId="30" borderId="23" xfId="0" applyFont="1" applyFill="1" applyBorder="1" applyAlignment="1" applyProtection="1">
      <alignment horizontal="center"/>
      <protection locked="0"/>
    </xf>
    <xf numFmtId="0" fontId="32" fillId="25" borderId="29" xfId="44" applyFont="1" applyFill="1" applyBorder="1" applyAlignment="1">
      <alignment horizontal="center" vertical="center"/>
    </xf>
    <xf numFmtId="0" fontId="32" fillId="25" borderId="30" xfId="44" applyFont="1" applyFill="1" applyBorder="1" applyAlignment="1">
      <alignment horizontal="center" vertical="center" wrapText="1"/>
    </xf>
    <xf numFmtId="0" fontId="32" fillId="25" borderId="27" xfId="44" applyFont="1" applyFill="1" applyBorder="1" applyAlignment="1">
      <alignment horizontal="center" vertical="center" wrapText="1"/>
    </xf>
    <xf numFmtId="167" fontId="57" fillId="0" borderId="30" xfId="0" applyNumberFormat="1" applyFont="1" applyBorder="1" applyAlignment="1">
      <alignment horizontal="right"/>
    </xf>
    <xf numFmtId="167" fontId="57" fillId="0" borderId="29" xfId="0" applyNumberFormat="1" applyFont="1" applyBorder="1" applyAlignment="1">
      <alignment horizontal="right"/>
    </xf>
    <xf numFmtId="167" fontId="57" fillId="0" borderId="27" xfId="0" applyNumberFormat="1" applyFont="1" applyBorder="1" applyAlignment="1">
      <alignment horizontal="right"/>
    </xf>
    <xf numFmtId="0" fontId="26" fillId="25" borderId="30" xfId="44" applyFont="1" applyFill="1" applyBorder="1" applyAlignment="1">
      <alignment horizontal="center" vertical="center" wrapText="1"/>
    </xf>
    <xf numFmtId="0" fontId="26" fillId="25" borderId="27" xfId="44" applyFont="1" applyFill="1" applyBorder="1" applyAlignment="1">
      <alignment horizontal="center" vertical="center" wrapText="1"/>
    </xf>
    <xf numFmtId="0" fontId="32" fillId="25" borderId="30" xfId="44" applyFont="1" applyFill="1" applyBorder="1" applyAlignment="1">
      <alignment horizontal="left" vertical="center"/>
    </xf>
    <xf numFmtId="0" fontId="32" fillId="25" borderId="29" xfId="44" applyFont="1" applyFill="1" applyBorder="1" applyAlignment="1">
      <alignment horizontal="left" vertical="center"/>
    </xf>
    <xf numFmtId="0" fontId="32" fillId="25" borderId="27" xfId="44" applyFont="1" applyFill="1" applyBorder="1" applyAlignment="1">
      <alignment horizontal="left" vertical="center"/>
    </xf>
    <xf numFmtId="43" fontId="28" fillId="24" borderId="17" xfId="44" applyNumberFormat="1" applyFont="1" applyFill="1" applyBorder="1" applyAlignment="1">
      <alignment horizontal="center"/>
    </xf>
    <xf numFmtId="0" fontId="28" fillId="24" borderId="14" xfId="44" applyFont="1" applyFill="1" applyBorder="1" applyAlignment="1">
      <alignment horizontal="center"/>
    </xf>
    <xf numFmtId="0" fontId="28" fillId="24" borderId="18" xfId="44" applyFont="1" applyFill="1" applyBorder="1" applyAlignment="1">
      <alignment horizontal="center"/>
    </xf>
    <xf numFmtId="0" fontId="32" fillId="25" borderId="83" xfId="44" applyFont="1" applyFill="1" applyBorder="1" applyAlignment="1">
      <alignment horizontal="center" vertical="center"/>
    </xf>
    <xf numFmtId="0" fontId="32" fillId="25" borderId="86" xfId="44" applyFont="1" applyFill="1" applyBorder="1" applyAlignment="1">
      <alignment horizontal="center" vertical="center"/>
    </xf>
    <xf numFmtId="0" fontId="26" fillId="30" borderId="24" xfId="0" applyFont="1" applyFill="1" applyBorder="1" applyAlignment="1" applyProtection="1">
      <alignment horizontal="center"/>
      <protection locked="0"/>
    </xf>
    <xf numFmtId="0" fontId="26" fillId="30" borderId="0" xfId="0" applyFont="1" applyFill="1" applyAlignment="1" applyProtection="1">
      <alignment horizontal="center"/>
      <protection locked="0"/>
    </xf>
    <xf numFmtId="0" fontId="26" fillId="30" borderId="23" xfId="0" applyFont="1" applyFill="1" applyBorder="1" applyAlignment="1" applyProtection="1">
      <alignment horizontal="center"/>
      <protection locked="0"/>
    </xf>
    <xf numFmtId="0" fontId="57" fillId="0" borderId="29" xfId="52" applyFont="1" applyBorder="1" applyAlignment="1" applyProtection="1">
      <alignment horizontal="left" shrinkToFit="1"/>
      <protection locked="0"/>
    </xf>
    <xf numFmtId="0" fontId="57" fillId="0" borderId="27" xfId="52" applyFont="1" applyBorder="1" applyAlignment="1" applyProtection="1">
      <alignment horizontal="left" shrinkToFit="1"/>
      <protection locked="0"/>
    </xf>
    <xf numFmtId="43" fontId="26" fillId="25" borderId="30" xfId="44" applyNumberFormat="1" applyFont="1" applyFill="1" applyBorder="1" applyAlignment="1">
      <alignment horizontal="center"/>
    </xf>
    <xf numFmtId="43" fontId="26" fillId="25" borderId="29" xfId="44" applyNumberFormat="1" applyFont="1" applyFill="1" applyBorder="1" applyAlignment="1">
      <alignment horizontal="center"/>
    </xf>
    <xf numFmtId="43" fontId="26" fillId="25" borderId="27" xfId="44" applyNumberFormat="1" applyFont="1" applyFill="1" applyBorder="1" applyAlignment="1">
      <alignment horizontal="center"/>
    </xf>
    <xf numFmtId="43" fontId="27" fillId="0" borderId="30" xfId="42" applyFont="1" applyFill="1" applyBorder="1" applyAlignment="1" applyProtection="1">
      <alignment horizontal="center"/>
      <protection locked="0"/>
    </xf>
    <xf numFmtId="43" fontId="27" fillId="0" borderId="29" xfId="42" applyFont="1" applyFill="1" applyBorder="1" applyAlignment="1" applyProtection="1">
      <alignment horizontal="center"/>
      <protection locked="0"/>
    </xf>
    <xf numFmtId="43" fontId="27" fillId="0" borderId="27" xfId="42" applyFont="1" applyFill="1" applyBorder="1" applyAlignment="1" applyProtection="1">
      <alignment horizontal="center"/>
      <protection locked="0"/>
    </xf>
    <xf numFmtId="43" fontId="29" fillId="0" borderId="30" xfId="0" applyNumberFormat="1" applyFont="1" applyBorder="1" applyAlignment="1">
      <alignment horizontal="center"/>
    </xf>
    <xf numFmtId="43" fontId="29" fillId="0" borderId="29" xfId="0" applyNumberFormat="1" applyFont="1" applyBorder="1" applyAlignment="1">
      <alignment horizontal="center"/>
    </xf>
    <xf numFmtId="43" fontId="29" fillId="0" borderId="27" xfId="0" applyNumberFormat="1" applyFont="1" applyBorder="1" applyAlignment="1">
      <alignment horizontal="center"/>
    </xf>
    <xf numFmtId="43" fontId="26" fillId="0" borderId="30" xfId="0" applyNumberFormat="1" applyFont="1" applyBorder="1" applyAlignment="1">
      <alignment horizontal="center"/>
    </xf>
    <xf numFmtId="43" fontId="26" fillId="0" borderId="29" xfId="0" applyNumberFormat="1" applyFont="1" applyBorder="1" applyAlignment="1">
      <alignment horizontal="center"/>
    </xf>
    <xf numFmtId="43" fontId="26" fillId="0" borderId="27" xfId="0" applyNumberFormat="1" applyFont="1" applyBorder="1" applyAlignment="1">
      <alignment horizontal="center"/>
    </xf>
    <xf numFmtId="167" fontId="57" fillId="0" borderId="30" xfId="0" applyNumberFormat="1" applyFont="1" applyBorder="1" applyAlignment="1">
      <alignment horizontal="center"/>
    </xf>
    <xf numFmtId="167" fontId="57" fillId="0" borderId="29" xfId="0" applyNumberFormat="1" applyFont="1" applyBorder="1" applyAlignment="1">
      <alignment horizontal="center"/>
    </xf>
    <xf numFmtId="167" fontId="57" fillId="0" borderId="27" xfId="0" applyNumberFormat="1" applyFont="1" applyBorder="1" applyAlignment="1">
      <alignment horizontal="center"/>
    </xf>
    <xf numFmtId="172" fontId="27" fillId="25" borderId="30" xfId="44" applyNumberFormat="1" applyFont="1" applyFill="1" applyBorder="1" applyAlignment="1">
      <alignment horizontal="center" vertical="top"/>
    </xf>
    <xf numFmtId="172" fontId="27" fillId="25" borderId="29" xfId="44" applyNumberFormat="1" applyFont="1" applyFill="1" applyBorder="1" applyAlignment="1">
      <alignment horizontal="center" vertical="top"/>
    </xf>
    <xf numFmtId="172" fontId="27" fillId="25" borderId="27" xfId="44" applyNumberFormat="1" applyFont="1" applyFill="1" applyBorder="1" applyAlignment="1">
      <alignment horizontal="center" vertical="top"/>
    </xf>
    <xf numFmtId="43" fontId="57" fillId="0" borderId="30" xfId="0" applyNumberFormat="1" applyFont="1" applyBorder="1" applyAlignment="1">
      <alignment horizontal="center"/>
    </xf>
    <xf numFmtId="43" fontId="57" fillId="0" borderId="29" xfId="0" applyNumberFormat="1" applyFont="1" applyBorder="1" applyAlignment="1">
      <alignment horizontal="center"/>
    </xf>
    <xf numFmtId="43" fontId="57" fillId="0" borderId="27" xfId="0" applyNumberFormat="1" applyFont="1" applyBorder="1" applyAlignment="1">
      <alignment horizontal="center"/>
    </xf>
    <xf numFmtId="0" fontId="61" fillId="25" borderId="83" xfId="44" applyFont="1" applyFill="1" applyBorder="1" applyAlignment="1">
      <alignment horizontal="center" vertical="center"/>
    </xf>
    <xf numFmtId="0" fontId="61" fillId="25" borderId="86" xfId="44" applyFont="1" applyFill="1" applyBorder="1" applyAlignment="1">
      <alignment horizontal="center" vertical="center"/>
    </xf>
    <xf numFmtId="0" fontId="61" fillId="25" borderId="83" xfId="44" quotePrefix="1" applyFont="1" applyFill="1" applyBorder="1" applyAlignment="1">
      <alignment horizontal="left" vertical="center"/>
    </xf>
    <xf numFmtId="0" fontId="61" fillId="25" borderId="84" xfId="44" quotePrefix="1" applyFont="1" applyFill="1" applyBorder="1" applyAlignment="1">
      <alignment horizontal="left" vertical="center"/>
    </xf>
    <xf numFmtId="0" fontId="61" fillId="25" borderId="86" xfId="44" quotePrefix="1" applyFont="1" applyFill="1" applyBorder="1" applyAlignment="1">
      <alignment horizontal="left" vertical="center"/>
    </xf>
    <xf numFmtId="43" fontId="51" fillId="24" borderId="17" xfId="44" applyNumberFormat="1" applyFont="1" applyFill="1" applyBorder="1" applyAlignment="1">
      <alignment horizontal="center" vertical="center"/>
    </xf>
    <xf numFmtId="0" fontId="51" fillId="24" borderId="14" xfId="44" applyFont="1" applyFill="1" applyBorder="1" applyAlignment="1">
      <alignment horizontal="center" vertical="center"/>
    </xf>
    <xf numFmtId="0" fontId="51" fillId="24" borderId="18" xfId="44" applyFont="1" applyFill="1" applyBorder="1" applyAlignment="1">
      <alignment horizontal="center" vertical="center"/>
    </xf>
    <xf numFmtId="0" fontId="32" fillId="25" borderId="83" xfId="44" quotePrefix="1" applyFont="1" applyFill="1" applyBorder="1" applyAlignment="1">
      <alignment horizontal="left" vertical="center"/>
    </xf>
    <xf numFmtId="0" fontId="32" fillId="25" borderId="84" xfId="44" quotePrefix="1" applyFont="1" applyFill="1" applyBorder="1" applyAlignment="1">
      <alignment horizontal="left" vertical="center"/>
    </xf>
    <xf numFmtId="0" fontId="32" fillId="25" borderId="86" xfId="44" quotePrefix="1" applyFont="1" applyFill="1" applyBorder="1" applyAlignment="1">
      <alignment horizontal="left" vertical="center"/>
    </xf>
    <xf numFmtId="0" fontId="27" fillId="25" borderId="30" xfId="44" applyFont="1" applyFill="1" applyBorder="1" applyAlignment="1">
      <alignment horizontal="right" vertical="center"/>
    </xf>
    <xf numFmtId="0" fontId="27" fillId="25" borderId="29" xfId="44" applyFont="1" applyFill="1" applyBorder="1" applyAlignment="1">
      <alignment horizontal="right" vertical="center"/>
    </xf>
    <xf numFmtId="0" fontId="27" fillId="25" borderId="27" xfId="44" applyFont="1" applyFill="1" applyBorder="1" applyAlignment="1">
      <alignment horizontal="right" vertical="center"/>
    </xf>
    <xf numFmtId="43" fontId="54" fillId="30" borderId="30" xfId="42" applyFont="1" applyFill="1" applyBorder="1" applyAlignment="1" applyProtection="1">
      <alignment horizontal="center"/>
      <protection locked="0"/>
    </xf>
    <xf numFmtId="43" fontId="54" fillId="30" borderId="29" xfId="42" applyFont="1" applyFill="1" applyBorder="1" applyAlignment="1" applyProtection="1">
      <alignment horizontal="center"/>
      <protection locked="0"/>
    </xf>
    <xf numFmtId="43" fontId="54" fillId="30" borderId="27" xfId="42" applyFont="1" applyFill="1" applyBorder="1" applyAlignment="1" applyProtection="1">
      <alignment horizontal="center"/>
      <protection locked="0"/>
    </xf>
    <xf numFmtId="172" fontId="61" fillId="30" borderId="45" xfId="44" applyNumberFormat="1" applyFont="1" applyFill="1" applyBorder="1" applyAlignment="1">
      <alignment horizontal="right" vertical="top"/>
    </xf>
    <xf numFmtId="172" fontId="61" fillId="30" borderId="46" xfId="44" applyNumberFormat="1" applyFont="1" applyFill="1" applyBorder="1" applyAlignment="1">
      <alignment horizontal="right" vertical="top"/>
    </xf>
    <xf numFmtId="172" fontId="61" fillId="30" borderId="47" xfId="44" applyNumberFormat="1" applyFont="1" applyFill="1" applyBorder="1" applyAlignment="1">
      <alignment horizontal="right" vertical="top"/>
    </xf>
    <xf numFmtId="43" fontId="63" fillId="30" borderId="30" xfId="42" applyFont="1" applyFill="1" applyBorder="1" applyAlignment="1" applyProtection="1">
      <alignment horizontal="center"/>
      <protection locked="0"/>
    </xf>
    <xf numFmtId="43" fontId="63" fillId="30" borderId="29" xfId="42" applyFont="1" applyFill="1" applyBorder="1" applyAlignment="1" applyProtection="1">
      <alignment horizontal="center"/>
      <protection locked="0"/>
    </xf>
    <xf numFmtId="43" fontId="63" fillId="30" borderId="27" xfId="42" applyFont="1" applyFill="1" applyBorder="1" applyAlignment="1" applyProtection="1">
      <alignment horizontal="center"/>
      <protection locked="0"/>
    </xf>
    <xf numFmtId="43" fontId="61" fillId="30" borderId="30" xfId="44" applyNumberFormat="1" applyFont="1" applyFill="1" applyBorder="1" applyAlignment="1">
      <alignment horizontal="right"/>
    </xf>
    <xf numFmtId="43" fontId="61" fillId="30" borderId="29" xfId="44" applyNumberFormat="1" applyFont="1" applyFill="1" applyBorder="1" applyAlignment="1">
      <alignment horizontal="right"/>
    </xf>
    <xf numFmtId="43" fontId="61" fillId="30" borderId="27" xfId="44" applyNumberFormat="1" applyFont="1" applyFill="1" applyBorder="1" applyAlignment="1">
      <alignment horizontal="right"/>
    </xf>
    <xf numFmtId="43" fontId="61" fillId="30" borderId="30" xfId="44" applyNumberFormat="1" applyFont="1" applyFill="1" applyBorder="1" applyAlignment="1">
      <alignment horizontal="right" shrinkToFit="1"/>
    </xf>
    <xf numFmtId="43" fontId="61" fillId="30" borderId="29" xfId="44" applyNumberFormat="1" applyFont="1" applyFill="1" applyBorder="1" applyAlignment="1">
      <alignment horizontal="right" shrinkToFit="1"/>
    </xf>
    <xf numFmtId="43" fontId="61" fillId="30" borderId="27" xfId="44" applyNumberFormat="1" applyFont="1" applyFill="1" applyBorder="1" applyAlignment="1">
      <alignment horizontal="right" shrinkToFit="1"/>
    </xf>
    <xf numFmtId="3" fontId="27" fillId="25" borderId="30" xfId="44" applyNumberFormat="1" applyFont="1" applyFill="1" applyBorder="1" applyAlignment="1">
      <alignment horizontal="right" vertical="top"/>
    </xf>
    <xf numFmtId="3" fontId="27" fillId="25" borderId="29" xfId="44" applyNumberFormat="1" applyFont="1" applyFill="1" applyBorder="1" applyAlignment="1">
      <alignment horizontal="right" vertical="top"/>
    </xf>
    <xf numFmtId="3" fontId="27" fillId="25" borderId="27" xfId="44" applyNumberFormat="1" applyFont="1" applyFill="1" applyBorder="1" applyAlignment="1">
      <alignment horizontal="right" vertical="top"/>
    </xf>
    <xf numFmtId="167" fontId="27" fillId="0" borderId="30" xfId="0" applyNumberFormat="1" applyFont="1" applyBorder="1" applyAlignment="1">
      <alignment horizontal="right"/>
    </xf>
    <xf numFmtId="167" fontId="27" fillId="0" borderId="29" xfId="0" applyNumberFormat="1" applyFont="1" applyBorder="1" applyAlignment="1">
      <alignment horizontal="right"/>
    </xf>
    <xf numFmtId="167" fontId="27" fillId="0" borderId="27" xfId="0" applyNumberFormat="1" applyFont="1" applyBorder="1" applyAlignment="1">
      <alignment horizontal="right"/>
    </xf>
    <xf numFmtId="43" fontId="27" fillId="0" borderId="30" xfId="42" applyFont="1" applyFill="1" applyBorder="1" applyAlignment="1" applyProtection="1">
      <alignment horizontal="right"/>
      <protection locked="0"/>
    </xf>
    <xf numFmtId="43" fontId="27" fillId="0" borderId="29" xfId="42" applyFont="1" applyFill="1" applyBorder="1" applyAlignment="1" applyProtection="1">
      <alignment horizontal="right"/>
      <protection locked="0"/>
    </xf>
    <xf numFmtId="43" fontId="27" fillId="0" borderId="27" xfId="42" applyFont="1" applyFill="1" applyBorder="1" applyAlignment="1" applyProtection="1">
      <alignment horizontal="right"/>
      <protection locked="0"/>
    </xf>
    <xf numFmtId="43" fontId="26" fillId="25" borderId="30" xfId="44" applyNumberFormat="1" applyFont="1" applyFill="1" applyBorder="1" applyAlignment="1">
      <alignment horizontal="right"/>
    </xf>
    <xf numFmtId="43" fontId="26" fillId="25" borderId="29" xfId="44" applyNumberFormat="1" applyFont="1" applyFill="1" applyBorder="1" applyAlignment="1">
      <alignment horizontal="right"/>
    </xf>
    <xf numFmtId="43" fontId="26" fillId="25" borderId="27" xfId="44" applyNumberFormat="1" applyFont="1" applyFill="1" applyBorder="1" applyAlignment="1">
      <alignment horizontal="right"/>
    </xf>
    <xf numFmtId="43" fontId="26" fillId="25" borderId="30" xfId="44" applyNumberFormat="1" applyFont="1" applyFill="1" applyBorder="1" applyAlignment="1">
      <alignment horizontal="right" shrinkToFit="1"/>
    </xf>
    <xf numFmtId="43" fontId="26" fillId="25" borderId="29" xfId="44" applyNumberFormat="1" applyFont="1" applyFill="1" applyBorder="1" applyAlignment="1">
      <alignment horizontal="right" shrinkToFit="1"/>
    </xf>
    <xf numFmtId="43" fontId="26" fillId="25" borderId="27" xfId="44" applyNumberFormat="1" applyFont="1" applyFill="1" applyBorder="1" applyAlignment="1">
      <alignment horizontal="right" shrinkToFit="1"/>
    </xf>
    <xf numFmtId="43" fontId="29" fillId="30" borderId="30" xfId="42" applyFont="1" applyFill="1" applyBorder="1" applyAlignment="1" applyProtection="1">
      <alignment horizontal="center"/>
      <protection locked="0"/>
    </xf>
    <xf numFmtId="43" fontId="29" fillId="30" borderId="29" xfId="42" applyFont="1" applyFill="1" applyBorder="1" applyAlignment="1" applyProtection="1">
      <alignment horizontal="center"/>
      <protection locked="0"/>
    </xf>
    <xf numFmtId="43" fontId="29" fillId="30" borderId="27" xfId="42" applyFont="1" applyFill="1" applyBorder="1" applyAlignment="1" applyProtection="1">
      <alignment horizontal="center"/>
      <protection locked="0"/>
    </xf>
    <xf numFmtId="41" fontId="27" fillId="30" borderId="45" xfId="44" applyNumberFormat="1" applyFont="1" applyFill="1" applyBorder="1" applyAlignment="1">
      <alignment horizontal="right" vertical="top"/>
    </xf>
    <xf numFmtId="41" fontId="27" fillId="30" borderId="46" xfId="44" applyNumberFormat="1" applyFont="1" applyFill="1" applyBorder="1" applyAlignment="1">
      <alignment horizontal="right" vertical="top"/>
    </xf>
    <xf numFmtId="41" fontId="27" fillId="30" borderId="47" xfId="44" applyNumberFormat="1" applyFont="1" applyFill="1" applyBorder="1" applyAlignment="1">
      <alignment horizontal="right" vertical="top"/>
    </xf>
    <xf numFmtId="43" fontId="28" fillId="30" borderId="30" xfId="44" applyNumberFormat="1" applyFont="1" applyFill="1" applyBorder="1" applyAlignment="1">
      <alignment horizontal="right"/>
    </xf>
    <xf numFmtId="43" fontId="28" fillId="30" borderId="29" xfId="44" applyNumberFormat="1" applyFont="1" applyFill="1" applyBorder="1" applyAlignment="1">
      <alignment horizontal="right"/>
    </xf>
    <xf numFmtId="43" fontId="28" fillId="30" borderId="27" xfId="44" applyNumberFormat="1" applyFont="1" applyFill="1" applyBorder="1" applyAlignment="1">
      <alignment horizontal="right"/>
    </xf>
    <xf numFmtId="43" fontId="26" fillId="30" borderId="30" xfId="44" applyNumberFormat="1" applyFont="1" applyFill="1" applyBorder="1" applyAlignment="1">
      <alignment horizontal="right" shrinkToFit="1"/>
    </xf>
    <xf numFmtId="43" fontId="26" fillId="30" borderId="29" xfId="44" applyNumberFormat="1" applyFont="1" applyFill="1" applyBorder="1" applyAlignment="1">
      <alignment horizontal="right" shrinkToFit="1"/>
    </xf>
    <xf numFmtId="43" fontId="26" fillId="30" borderId="27" xfId="44" applyNumberFormat="1" applyFont="1" applyFill="1" applyBorder="1" applyAlignment="1">
      <alignment horizontal="right" shrinkToFit="1"/>
    </xf>
    <xf numFmtId="167" fontId="27" fillId="0" borderId="30" xfId="0" applyNumberFormat="1" applyFont="1" applyBorder="1" applyAlignment="1">
      <alignment horizontal="center"/>
    </xf>
    <xf numFmtId="167" fontId="27" fillId="0" borderId="29" xfId="0" applyNumberFormat="1" applyFont="1" applyBorder="1" applyAlignment="1">
      <alignment horizontal="center"/>
    </xf>
    <xf numFmtId="167" fontId="27" fillId="0" borderId="27" xfId="0" applyNumberFormat="1" applyFont="1" applyBorder="1" applyAlignment="1">
      <alignment horizontal="center"/>
    </xf>
    <xf numFmtId="43" fontId="27" fillId="0" borderId="30" xfId="0" applyNumberFormat="1" applyFont="1" applyBorder="1" applyAlignment="1">
      <alignment horizontal="center"/>
    </xf>
    <xf numFmtId="43" fontId="27" fillId="0" borderId="29" xfId="0" applyNumberFormat="1" applyFont="1" applyBorder="1" applyAlignment="1">
      <alignment horizontal="center"/>
    </xf>
    <xf numFmtId="43" fontId="27" fillId="0" borderId="27" xfId="0" applyNumberFormat="1" applyFont="1" applyBorder="1" applyAlignment="1">
      <alignment horizontal="center"/>
    </xf>
    <xf numFmtId="4" fontId="27" fillId="25" borderId="30" xfId="44" applyNumberFormat="1" applyFont="1" applyFill="1" applyBorder="1" applyAlignment="1">
      <alignment horizontal="right" vertical="top"/>
    </xf>
    <xf numFmtId="4" fontId="27" fillId="25" borderId="29" xfId="44" applyNumberFormat="1" applyFont="1" applyFill="1" applyBorder="1" applyAlignment="1">
      <alignment horizontal="right" vertical="top"/>
    </xf>
    <xf numFmtId="4" fontId="27" fillId="25" borderId="27" xfId="44" applyNumberFormat="1" applyFont="1" applyFill="1" applyBorder="1" applyAlignment="1">
      <alignment horizontal="right" vertical="top"/>
    </xf>
    <xf numFmtId="43" fontId="26" fillId="0" borderId="30" xfId="42" applyFont="1" applyFill="1" applyBorder="1" applyAlignment="1" applyProtection="1">
      <alignment horizontal="center"/>
      <protection locked="0"/>
    </xf>
    <xf numFmtId="43" fontId="26" fillId="0" borderId="29" xfId="42" applyFont="1" applyFill="1" applyBorder="1" applyAlignment="1" applyProtection="1">
      <alignment horizontal="center"/>
      <protection locked="0"/>
    </xf>
    <xf numFmtId="43" fontId="26" fillId="0" borderId="27" xfId="42" applyFont="1" applyFill="1" applyBorder="1" applyAlignment="1" applyProtection="1">
      <alignment horizontal="center"/>
      <protection locked="0"/>
    </xf>
    <xf numFmtId="43" fontId="26" fillId="25" borderId="30" xfId="44" applyNumberFormat="1" applyFont="1" applyFill="1" applyBorder="1" applyAlignment="1">
      <alignment horizontal="right" vertical="top"/>
    </xf>
    <xf numFmtId="43" fontId="26" fillId="25" borderId="29" xfId="44" applyNumberFormat="1" applyFont="1" applyFill="1" applyBorder="1" applyAlignment="1">
      <alignment horizontal="right" vertical="top"/>
    </xf>
    <xf numFmtId="43" fontId="26" fillId="25" borderId="27" xfId="44" applyNumberFormat="1" applyFont="1" applyFill="1" applyBorder="1" applyAlignment="1">
      <alignment horizontal="right" vertical="top"/>
    </xf>
    <xf numFmtId="4" fontId="29" fillId="25" borderId="30" xfId="44" applyNumberFormat="1" applyFont="1" applyFill="1" applyBorder="1" applyAlignment="1">
      <alignment horizontal="right" vertical="top"/>
    </xf>
    <xf numFmtId="4" fontId="29" fillId="25" borderId="29" xfId="44" applyNumberFormat="1" applyFont="1" applyFill="1" applyBorder="1" applyAlignment="1">
      <alignment horizontal="right" vertical="top"/>
    </xf>
    <xf numFmtId="4" fontId="29" fillId="25" borderId="27" xfId="44" applyNumberFormat="1" applyFont="1" applyFill="1" applyBorder="1" applyAlignment="1">
      <alignment horizontal="right" vertical="top"/>
    </xf>
    <xf numFmtId="4" fontId="28" fillId="25" borderId="30" xfId="44" applyNumberFormat="1" applyFont="1" applyFill="1" applyBorder="1" applyAlignment="1">
      <alignment horizontal="right" vertical="top"/>
    </xf>
    <xf numFmtId="4" fontId="28" fillId="25" borderId="29" xfId="44" applyNumberFormat="1" applyFont="1" applyFill="1" applyBorder="1" applyAlignment="1">
      <alignment horizontal="right" vertical="top"/>
    </xf>
    <xf numFmtId="43" fontId="28" fillId="25" borderId="30" xfId="44" applyNumberFormat="1" applyFont="1" applyFill="1" applyBorder="1" applyAlignment="1">
      <alignment horizontal="right"/>
    </xf>
    <xf numFmtId="43" fontId="28" fillId="25" borderId="29" xfId="44" applyNumberFormat="1" applyFont="1" applyFill="1" applyBorder="1" applyAlignment="1">
      <alignment horizontal="right"/>
    </xf>
    <xf numFmtId="43" fontId="28" fillId="25" borderId="27" xfId="44" applyNumberFormat="1" applyFont="1" applyFill="1" applyBorder="1" applyAlignment="1">
      <alignment horizontal="right"/>
    </xf>
    <xf numFmtId="1" fontId="29" fillId="30" borderId="30" xfId="52" applyNumberFormat="1" applyFont="1" applyFill="1" applyBorder="1" applyAlignment="1" applyProtection="1">
      <alignment horizontal="center" vertical="center"/>
      <protection locked="0"/>
    </xf>
    <xf numFmtId="1" fontId="29" fillId="30" borderId="29" xfId="52" applyNumberFormat="1" applyFont="1" applyFill="1" applyBorder="1" applyAlignment="1" applyProtection="1">
      <alignment horizontal="center" vertical="center"/>
      <protection locked="0"/>
    </xf>
    <xf numFmtId="1" fontId="29" fillId="30" borderId="27" xfId="52" applyNumberFormat="1" applyFont="1" applyFill="1" applyBorder="1" applyAlignment="1" applyProtection="1">
      <alignment horizontal="center" vertical="center"/>
      <protection locked="0"/>
    </xf>
    <xf numFmtId="1" fontId="27" fillId="0" borderId="30" xfId="52" applyNumberFormat="1" applyFont="1" applyBorder="1" applyAlignment="1" applyProtection="1">
      <alignment horizontal="center" vertical="center"/>
      <protection locked="0"/>
    </xf>
    <xf numFmtId="1" fontId="27" fillId="0" borderId="29" xfId="52" applyNumberFormat="1" applyFont="1" applyBorder="1" applyAlignment="1" applyProtection="1">
      <alignment horizontal="center" vertical="center"/>
      <protection locked="0"/>
    </xf>
    <xf numFmtId="1" fontId="27" fillId="0" borderId="27" xfId="52" applyNumberFormat="1" applyFont="1" applyBorder="1" applyAlignment="1" applyProtection="1">
      <alignment horizontal="center" vertical="center"/>
      <protection locked="0"/>
    </xf>
    <xf numFmtId="0" fontId="32" fillId="30" borderId="30" xfId="44" applyFont="1" applyFill="1" applyBorder="1" applyAlignment="1">
      <alignment horizontal="center" vertical="center"/>
    </xf>
    <xf numFmtId="0" fontId="32" fillId="30" borderId="29" xfId="44" applyFont="1" applyFill="1" applyBorder="1" applyAlignment="1">
      <alignment horizontal="center" vertical="center"/>
    </xf>
    <xf numFmtId="0" fontId="32" fillId="30" borderId="27" xfId="44" applyFont="1" applyFill="1" applyBorder="1" applyAlignment="1">
      <alignment horizontal="center" vertical="center"/>
    </xf>
    <xf numFmtId="0" fontId="26" fillId="30" borderId="30" xfId="44" applyFont="1" applyFill="1" applyBorder="1" applyAlignment="1">
      <alignment horizontal="center" vertical="center"/>
    </xf>
    <xf numFmtId="0" fontId="26" fillId="30" borderId="29" xfId="44" applyFont="1" applyFill="1" applyBorder="1" applyAlignment="1">
      <alignment horizontal="center" vertical="center"/>
    </xf>
    <xf numFmtId="0" fontId="26" fillId="30" borderId="27" xfId="44" applyFont="1" applyFill="1" applyBorder="1" applyAlignment="1">
      <alignment horizontal="center" vertical="center"/>
    </xf>
    <xf numFmtId="0" fontId="32" fillId="0" borderId="30" xfId="0" applyFont="1" applyBorder="1" applyAlignment="1" applyProtection="1">
      <alignment horizontal="left"/>
      <protection locked="0"/>
    </xf>
    <xf numFmtId="0" fontId="32" fillId="0" borderId="29" xfId="0" applyFont="1" applyBorder="1" applyAlignment="1" applyProtection="1">
      <alignment horizontal="left"/>
      <protection locked="0"/>
    </xf>
    <xf numFmtId="0" fontId="32" fillId="0" borderId="27" xfId="0" applyFont="1" applyBorder="1" applyAlignment="1" applyProtection="1">
      <alignment horizontal="left"/>
      <protection locked="0"/>
    </xf>
    <xf numFmtId="43" fontId="29" fillId="25" borderId="30" xfId="44" applyNumberFormat="1" applyFont="1" applyFill="1" applyBorder="1" applyAlignment="1">
      <alignment horizontal="center"/>
    </xf>
    <xf numFmtId="43" fontId="29" fillId="25" borderId="29" xfId="44" applyNumberFormat="1" applyFont="1" applyFill="1" applyBorder="1" applyAlignment="1">
      <alignment horizontal="center"/>
    </xf>
    <xf numFmtId="43" fontId="29" fillId="25" borderId="27" xfId="44" applyNumberFormat="1" applyFont="1" applyFill="1" applyBorder="1" applyAlignment="1">
      <alignment horizontal="center"/>
    </xf>
    <xf numFmtId="43" fontId="31" fillId="25" borderId="30" xfId="42" applyFont="1" applyFill="1" applyBorder="1" applyAlignment="1">
      <alignment horizontal="center" vertical="center"/>
    </xf>
    <xf numFmtId="43" fontId="31" fillId="25" borderId="29" xfId="42" applyFont="1" applyFill="1" applyBorder="1" applyAlignment="1">
      <alignment horizontal="center" vertical="center"/>
    </xf>
    <xf numFmtId="43" fontId="31" fillId="25" borderId="27" xfId="42" applyFont="1" applyFill="1" applyBorder="1" applyAlignment="1">
      <alignment horizontal="center" vertical="center"/>
    </xf>
    <xf numFmtId="43" fontId="31" fillId="25" borderId="30" xfId="44" applyNumberFormat="1" applyFont="1" applyFill="1" applyBorder="1" applyAlignment="1">
      <alignment horizontal="center" vertical="center"/>
    </xf>
    <xf numFmtId="0" fontId="31" fillId="25" borderId="29" xfId="44" applyFont="1" applyFill="1" applyBorder="1" applyAlignment="1">
      <alignment horizontal="center" vertical="center"/>
    </xf>
    <xf numFmtId="0" fontId="31" fillId="25" borderId="27" xfId="44" applyFont="1" applyFill="1" applyBorder="1" applyAlignment="1">
      <alignment horizontal="center" vertical="center"/>
    </xf>
    <xf numFmtId="43" fontId="26" fillId="25" borderId="30" xfId="44" applyNumberFormat="1" applyFont="1" applyFill="1" applyBorder="1" applyAlignment="1">
      <alignment horizontal="center" vertical="center"/>
    </xf>
    <xf numFmtId="0" fontId="29" fillId="0" borderId="29" xfId="0" applyFont="1" applyBorder="1" applyAlignment="1" applyProtection="1">
      <alignment horizontal="left" wrapText="1"/>
      <protection locked="0"/>
    </xf>
    <xf numFmtId="0" fontId="29" fillId="0" borderId="27" xfId="0" applyFont="1" applyBorder="1" applyAlignment="1" applyProtection="1">
      <alignment horizontal="left" wrapText="1"/>
      <protection locked="0"/>
    </xf>
    <xf numFmtId="0" fontId="31" fillId="25" borderId="30" xfId="44" applyFont="1" applyFill="1" applyBorder="1" applyAlignment="1">
      <alignment horizontal="center" vertical="center"/>
    </xf>
    <xf numFmtId="43" fontId="26" fillId="25" borderId="30" xfId="44" applyNumberFormat="1" applyFont="1" applyFill="1" applyBorder="1" applyAlignment="1">
      <alignment horizontal="center" vertical="center" shrinkToFit="1"/>
    </xf>
    <xf numFmtId="0" fontId="26" fillId="25" borderId="29" xfId="44" applyFont="1" applyFill="1" applyBorder="1" applyAlignment="1">
      <alignment horizontal="center" vertical="center" shrinkToFit="1"/>
    </xf>
    <xf numFmtId="0" fontId="26" fillId="25" borderId="27" xfId="44" applyFont="1" applyFill="1" applyBorder="1" applyAlignment="1">
      <alignment horizontal="center" vertical="center" shrinkToFit="1"/>
    </xf>
    <xf numFmtId="43" fontId="26" fillId="24" borderId="17" xfId="44" applyNumberFormat="1" applyFont="1" applyFill="1" applyBorder="1" applyAlignment="1">
      <alignment horizontal="center" vertical="center"/>
    </xf>
    <xf numFmtId="0" fontId="26" fillId="24" borderId="14" xfId="44" applyFont="1" applyFill="1" applyBorder="1" applyAlignment="1">
      <alignment horizontal="center" vertical="center"/>
    </xf>
    <xf numFmtId="0" fontId="26" fillId="24" borderId="18" xfId="44" applyFont="1" applyFill="1" applyBorder="1" applyAlignment="1">
      <alignment horizontal="center" vertical="center"/>
    </xf>
    <xf numFmtId="0" fontId="32" fillId="25" borderId="83" xfId="44" applyFont="1" applyFill="1" applyBorder="1" applyAlignment="1">
      <alignment horizontal="center" vertical="center" wrapText="1"/>
    </xf>
    <xf numFmtId="0" fontId="32" fillId="25" borderId="86" xfId="44" applyFont="1" applyFill="1" applyBorder="1" applyAlignment="1">
      <alignment horizontal="center" vertical="center" wrapText="1"/>
    </xf>
    <xf numFmtId="166" fontId="32" fillId="0" borderId="83" xfId="0" applyNumberFormat="1" applyFont="1" applyBorder="1" applyAlignment="1" applyProtection="1">
      <alignment horizontal="left"/>
      <protection locked="0"/>
    </xf>
    <xf numFmtId="166" fontId="32" fillId="0" borderId="84" xfId="0" applyNumberFormat="1" applyFont="1" applyBorder="1" applyAlignment="1" applyProtection="1">
      <alignment horizontal="left"/>
      <protection locked="0"/>
    </xf>
    <xf numFmtId="166" fontId="32" fillId="0" borderId="86" xfId="0" applyNumberFormat="1" applyFont="1" applyBorder="1" applyAlignment="1" applyProtection="1">
      <alignment horizontal="left"/>
      <protection locked="0"/>
    </xf>
    <xf numFmtId="43" fontId="30" fillId="25" borderId="30" xfId="42" applyFont="1" applyFill="1" applyBorder="1" applyAlignment="1">
      <alignment horizontal="center"/>
    </xf>
    <xf numFmtId="43" fontId="30" fillId="25" borderId="29" xfId="42" applyFont="1" applyFill="1" applyBorder="1" applyAlignment="1">
      <alignment horizontal="center"/>
    </xf>
    <xf numFmtId="43" fontId="30" fillId="25" borderId="27" xfId="42" applyFont="1" applyFill="1" applyBorder="1" applyAlignment="1">
      <alignment horizontal="center"/>
    </xf>
    <xf numFmtId="167" fontId="31" fillId="25" borderId="30" xfId="44" applyNumberFormat="1" applyFont="1" applyFill="1" applyBorder="1" applyAlignment="1">
      <alignment horizontal="right"/>
    </xf>
    <xf numFmtId="167" fontId="31" fillId="25" borderId="29" xfId="44" applyNumberFormat="1" applyFont="1" applyFill="1" applyBorder="1" applyAlignment="1">
      <alignment horizontal="right"/>
    </xf>
    <xf numFmtId="167" fontId="31" fillId="25" borderId="27" xfId="44" applyNumberFormat="1" applyFont="1" applyFill="1" applyBorder="1" applyAlignment="1">
      <alignment horizontal="right"/>
    </xf>
    <xf numFmtId="0" fontId="27" fillId="25" borderId="46" xfId="44" applyFont="1" applyFill="1" applyBorder="1" applyAlignment="1">
      <alignment horizontal="center" vertical="center" wrapText="1"/>
    </xf>
    <xf numFmtId="0" fontId="27" fillId="25" borderId="47" xfId="44" applyFont="1" applyFill="1" applyBorder="1" applyAlignment="1">
      <alignment horizontal="center" vertical="center" wrapText="1"/>
    </xf>
    <xf numFmtId="43" fontId="30" fillId="25" borderId="30" xfId="44" applyNumberFormat="1" applyFont="1" applyFill="1" applyBorder="1" applyAlignment="1">
      <alignment horizontal="center"/>
    </xf>
    <xf numFmtId="43" fontId="30" fillId="25" borderId="29" xfId="44" applyNumberFormat="1" applyFont="1" applyFill="1" applyBorder="1" applyAlignment="1">
      <alignment horizontal="center"/>
    </xf>
    <xf numFmtId="43" fontId="30" fillId="25" borderId="27" xfId="44" applyNumberFormat="1" applyFont="1" applyFill="1" applyBorder="1" applyAlignment="1">
      <alignment horizontal="center"/>
    </xf>
    <xf numFmtId="43" fontId="27" fillId="25" borderId="30" xfId="44" applyNumberFormat="1" applyFont="1" applyFill="1" applyBorder="1" applyAlignment="1">
      <alignment horizontal="center" shrinkToFit="1"/>
    </xf>
    <xf numFmtId="43" fontId="27" fillId="25" borderId="29" xfId="44" applyNumberFormat="1" applyFont="1" applyFill="1" applyBorder="1" applyAlignment="1">
      <alignment horizontal="center" shrinkToFit="1"/>
    </xf>
    <xf numFmtId="43" fontId="27" fillId="25" borderId="27" xfId="44" applyNumberFormat="1" applyFont="1" applyFill="1" applyBorder="1" applyAlignment="1">
      <alignment horizontal="center" shrinkToFit="1"/>
    </xf>
    <xf numFmtId="0" fontId="28" fillId="25" borderId="29" xfId="44" applyFont="1" applyFill="1" applyBorder="1" applyAlignment="1">
      <alignment horizontal="center" shrinkToFit="1"/>
    </xf>
    <xf numFmtId="0" fontId="28" fillId="25" borderId="27" xfId="44" applyFont="1" applyFill="1" applyBorder="1" applyAlignment="1">
      <alignment horizontal="center" shrinkToFit="1"/>
    </xf>
    <xf numFmtId="0" fontId="30" fillId="25" borderId="25" xfId="44" applyFont="1" applyFill="1" applyBorder="1" applyAlignment="1">
      <alignment horizontal="center"/>
    </xf>
    <xf numFmtId="0" fontId="26" fillId="27" borderId="34" xfId="44" applyFont="1" applyFill="1" applyBorder="1" applyAlignment="1">
      <alignment horizontal="center" vertical="center" wrapText="1"/>
    </xf>
    <xf numFmtId="0" fontId="26" fillId="27" borderId="26" xfId="44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167" fontId="30" fillId="25" borderId="30" xfId="44" applyNumberFormat="1" applyFont="1" applyFill="1" applyBorder="1" applyAlignment="1">
      <alignment horizontal="right"/>
    </xf>
    <xf numFmtId="167" fontId="30" fillId="25" borderId="29" xfId="44" applyNumberFormat="1" applyFont="1" applyFill="1" applyBorder="1" applyAlignment="1">
      <alignment horizontal="right"/>
    </xf>
    <xf numFmtId="167" fontId="30" fillId="25" borderId="27" xfId="44" applyNumberFormat="1" applyFont="1" applyFill="1" applyBorder="1" applyAlignment="1">
      <alignment horizontal="right"/>
    </xf>
    <xf numFmtId="0" fontId="27" fillId="25" borderId="29" xfId="44" applyFont="1" applyFill="1" applyBorder="1" applyAlignment="1">
      <alignment horizontal="center" vertical="center" wrapText="1"/>
    </xf>
    <xf numFmtId="0" fontId="27" fillId="25" borderId="27" xfId="44" applyFont="1" applyFill="1" applyBorder="1" applyAlignment="1">
      <alignment horizontal="center" vertical="center" wrapText="1"/>
    </xf>
    <xf numFmtId="43" fontId="28" fillId="0" borderId="29" xfId="0" applyNumberFormat="1" applyFont="1" applyBorder="1" applyAlignment="1">
      <alignment horizontal="center"/>
    </xf>
    <xf numFmtId="43" fontId="28" fillId="0" borderId="27" xfId="0" applyNumberFormat="1" applyFont="1" applyBorder="1" applyAlignment="1">
      <alignment horizontal="center"/>
    </xf>
    <xf numFmtId="0" fontId="27" fillId="25" borderId="30" xfId="44" applyFont="1" applyFill="1" applyBorder="1" applyAlignment="1">
      <alignment horizontal="center" vertical="center" wrapText="1"/>
    </xf>
    <xf numFmtId="0" fontId="27" fillId="25" borderId="31" xfId="44" applyFont="1" applyFill="1" applyBorder="1" applyAlignment="1">
      <alignment horizontal="center" vertical="center" wrapText="1"/>
    </xf>
    <xf numFmtId="0" fontId="27" fillId="25" borderId="28" xfId="44" applyFont="1" applyFill="1" applyBorder="1" applyAlignment="1">
      <alignment horizontal="center" vertical="center" wrapText="1"/>
    </xf>
    <xf numFmtId="0" fontId="27" fillId="25" borderId="32" xfId="44" applyFont="1" applyFill="1" applyBorder="1" applyAlignment="1">
      <alignment horizontal="center" vertical="center" wrapText="1"/>
    </xf>
    <xf numFmtId="4" fontId="26" fillId="25" borderId="30" xfId="44" applyNumberFormat="1" applyFont="1" applyFill="1" applyBorder="1" applyAlignment="1">
      <alignment horizontal="right"/>
    </xf>
    <xf numFmtId="4" fontId="26" fillId="25" borderId="29" xfId="44" applyNumberFormat="1" applyFont="1" applyFill="1" applyBorder="1" applyAlignment="1">
      <alignment horizontal="right"/>
    </xf>
    <xf numFmtId="4" fontId="26" fillId="25" borderId="30" xfId="44" applyNumberFormat="1" applyFont="1" applyFill="1" applyBorder="1" applyAlignment="1">
      <alignment horizontal="right" vertical="top"/>
    </xf>
    <xf numFmtId="4" fontId="26" fillId="25" borderId="29" xfId="44" applyNumberFormat="1" applyFont="1" applyFill="1" applyBorder="1" applyAlignment="1">
      <alignment horizontal="right" vertical="top"/>
    </xf>
    <xf numFmtId="4" fontId="26" fillId="25" borderId="27" xfId="44" applyNumberFormat="1" applyFont="1" applyFill="1" applyBorder="1" applyAlignment="1">
      <alignment horizontal="right" vertical="top"/>
    </xf>
    <xf numFmtId="43" fontId="27" fillId="25" borderId="30" xfId="44" applyNumberFormat="1" applyFont="1" applyFill="1" applyBorder="1" applyAlignment="1">
      <alignment horizontal="center"/>
    </xf>
    <xf numFmtId="43" fontId="27" fillId="25" borderId="29" xfId="44" applyNumberFormat="1" applyFont="1" applyFill="1" applyBorder="1" applyAlignment="1">
      <alignment horizontal="center"/>
    </xf>
    <xf numFmtId="43" fontId="27" fillId="25" borderId="27" xfId="44" applyNumberFormat="1" applyFont="1" applyFill="1" applyBorder="1" applyAlignment="1">
      <alignment horizontal="center"/>
    </xf>
    <xf numFmtId="41" fontId="27" fillId="25" borderId="45" xfId="44" applyNumberFormat="1" applyFont="1" applyFill="1" applyBorder="1" applyAlignment="1">
      <alignment horizontal="right" vertical="top"/>
    </xf>
    <xf numFmtId="41" fontId="27" fillId="25" borderId="46" xfId="44" applyNumberFormat="1" applyFont="1" applyFill="1" applyBorder="1" applyAlignment="1">
      <alignment horizontal="right" vertical="top"/>
    </xf>
    <xf numFmtId="41" fontId="27" fillId="25" borderId="47" xfId="44" applyNumberFormat="1" applyFont="1" applyFill="1" applyBorder="1" applyAlignment="1">
      <alignment horizontal="right" vertical="top"/>
    </xf>
    <xf numFmtId="0" fontId="27" fillId="25" borderId="45" xfId="44" applyFont="1" applyFill="1" applyBorder="1" applyAlignment="1">
      <alignment horizontal="center" vertical="top"/>
    </xf>
    <xf numFmtId="0" fontId="27" fillId="25" borderId="46" xfId="44" applyFont="1" applyFill="1" applyBorder="1" applyAlignment="1">
      <alignment horizontal="center" vertical="top"/>
    </xf>
    <xf numFmtId="4" fontId="28" fillId="24" borderId="17" xfId="44" applyNumberFormat="1" applyFont="1" applyFill="1" applyBorder="1" applyAlignment="1">
      <alignment horizontal="center" shrinkToFit="1"/>
    </xf>
    <xf numFmtId="4" fontId="28" fillId="24" borderId="14" xfId="44" applyNumberFormat="1" applyFont="1" applyFill="1" applyBorder="1" applyAlignment="1">
      <alignment horizontal="center" shrinkToFit="1"/>
    </xf>
    <xf numFmtId="4" fontId="28" fillId="24" borderId="18" xfId="44" applyNumberFormat="1" applyFont="1" applyFill="1" applyBorder="1" applyAlignment="1">
      <alignment horizontal="center" shrinkToFit="1"/>
    </xf>
    <xf numFmtId="172" fontId="26" fillId="25" borderId="30" xfId="44" applyNumberFormat="1" applyFont="1" applyFill="1" applyBorder="1" applyAlignment="1">
      <alignment horizontal="center" vertical="top"/>
    </xf>
    <xf numFmtId="172" fontId="26" fillId="25" borderId="29" xfId="44" applyNumberFormat="1" applyFont="1" applyFill="1" applyBorder="1" applyAlignment="1">
      <alignment horizontal="center" vertical="top"/>
    </xf>
    <xf numFmtId="172" fontId="26" fillId="25" borderId="27" xfId="44" applyNumberFormat="1" applyFont="1" applyFill="1" applyBorder="1" applyAlignment="1">
      <alignment horizontal="center" vertical="top"/>
    </xf>
    <xf numFmtId="1" fontId="27" fillId="30" borderId="30" xfId="52" applyNumberFormat="1" applyFont="1" applyFill="1" applyBorder="1" applyAlignment="1" applyProtection="1">
      <alignment horizontal="center" vertical="center"/>
      <protection locked="0"/>
    </xf>
    <xf numFmtId="1" fontId="27" fillId="30" borderId="29" xfId="52" applyNumberFormat="1" applyFont="1" applyFill="1" applyBorder="1" applyAlignment="1" applyProtection="1">
      <alignment horizontal="center" vertical="center"/>
      <protection locked="0"/>
    </xf>
    <xf numFmtId="1" fontId="27" fillId="30" borderId="27" xfId="52" applyNumberFormat="1" applyFont="1" applyFill="1" applyBorder="1" applyAlignment="1" applyProtection="1">
      <alignment horizontal="center" vertical="center"/>
      <protection locked="0"/>
    </xf>
    <xf numFmtId="43" fontId="27" fillId="30" borderId="30" xfId="42" applyFont="1" applyFill="1" applyBorder="1" applyAlignment="1" applyProtection="1">
      <alignment horizontal="center"/>
      <protection locked="0"/>
    </xf>
    <xf numFmtId="43" fontId="27" fillId="30" borderId="29" xfId="42" applyFont="1" applyFill="1" applyBorder="1" applyAlignment="1" applyProtection="1">
      <alignment horizontal="center"/>
      <protection locked="0"/>
    </xf>
    <xf numFmtId="43" fontId="27" fillId="30" borderId="27" xfId="42" applyFont="1" applyFill="1" applyBorder="1" applyAlignment="1" applyProtection="1">
      <alignment horizontal="center"/>
      <protection locked="0"/>
    </xf>
    <xf numFmtId="172" fontId="26" fillId="30" borderId="30" xfId="42" applyNumberFormat="1" applyFont="1" applyFill="1" applyBorder="1" applyAlignment="1" applyProtection="1">
      <alignment horizontal="center"/>
      <protection locked="0"/>
    </xf>
    <xf numFmtId="172" fontId="26" fillId="30" borderId="29" xfId="42" applyNumberFormat="1" applyFont="1" applyFill="1" applyBorder="1" applyAlignment="1" applyProtection="1">
      <alignment horizontal="center"/>
      <protection locked="0"/>
    </xf>
    <xf numFmtId="172" fontId="26" fillId="30" borderId="27" xfId="42" applyNumberFormat="1" applyFont="1" applyFill="1" applyBorder="1" applyAlignment="1" applyProtection="1">
      <alignment horizontal="center"/>
      <protection locked="0"/>
    </xf>
    <xf numFmtId="172" fontId="26" fillId="30" borderId="45" xfId="44" applyNumberFormat="1" applyFont="1" applyFill="1" applyBorder="1" applyAlignment="1">
      <alignment horizontal="right" vertical="top"/>
    </xf>
    <xf numFmtId="172" fontId="26" fillId="30" borderId="46" xfId="44" applyNumberFormat="1" applyFont="1" applyFill="1" applyBorder="1" applyAlignment="1">
      <alignment horizontal="right" vertical="top"/>
    </xf>
    <xf numFmtId="172" fontId="26" fillId="30" borderId="47" xfId="44" applyNumberFormat="1" applyFont="1" applyFill="1" applyBorder="1" applyAlignment="1">
      <alignment horizontal="right" vertical="top"/>
    </xf>
    <xf numFmtId="172" fontId="26" fillId="30" borderId="30" xfId="44" applyNumberFormat="1" applyFont="1" applyFill="1" applyBorder="1" applyAlignment="1">
      <alignment horizontal="center"/>
    </xf>
    <xf numFmtId="172" fontId="26" fillId="30" borderId="29" xfId="44" applyNumberFormat="1" applyFont="1" applyFill="1" applyBorder="1" applyAlignment="1">
      <alignment horizontal="center"/>
    </xf>
    <xf numFmtId="172" fontId="26" fillId="30" borderId="27" xfId="44" applyNumberFormat="1" applyFont="1" applyFill="1" applyBorder="1" applyAlignment="1">
      <alignment horizontal="center"/>
    </xf>
    <xf numFmtId="172" fontId="26" fillId="30" borderId="30" xfId="44" applyNumberFormat="1" applyFont="1" applyFill="1" applyBorder="1" applyAlignment="1">
      <alignment horizontal="center" shrinkToFit="1"/>
    </xf>
    <xf numFmtId="172" fontId="26" fillId="30" borderId="29" xfId="44" applyNumberFormat="1" applyFont="1" applyFill="1" applyBorder="1" applyAlignment="1">
      <alignment horizontal="center" shrinkToFit="1"/>
    </xf>
    <xf numFmtId="172" fontId="26" fillId="30" borderId="27" xfId="44" applyNumberFormat="1" applyFont="1" applyFill="1" applyBorder="1" applyAlignment="1">
      <alignment horizontal="center" shrinkToFit="1"/>
    </xf>
    <xf numFmtId="1" fontId="54" fillId="30" borderId="30" xfId="52" applyNumberFormat="1" applyFont="1" applyFill="1" applyBorder="1" applyAlignment="1" applyProtection="1">
      <alignment horizontal="center" vertical="center"/>
      <protection locked="0"/>
    </xf>
    <xf numFmtId="1" fontId="54" fillId="30" borderId="29" xfId="52" applyNumberFormat="1" applyFont="1" applyFill="1" applyBorder="1" applyAlignment="1" applyProtection="1">
      <alignment horizontal="center" vertical="center"/>
      <protection locked="0"/>
    </xf>
    <xf numFmtId="1" fontId="54" fillId="30" borderId="27" xfId="52" applyNumberFormat="1" applyFont="1" applyFill="1" applyBorder="1" applyAlignment="1" applyProtection="1">
      <alignment horizontal="center" vertical="center"/>
      <protection locked="0"/>
    </xf>
    <xf numFmtId="0" fontId="28" fillId="30" borderId="30" xfId="44" applyFont="1" applyFill="1" applyBorder="1" applyAlignment="1">
      <alignment horizontal="center" vertical="center"/>
    </xf>
    <xf numFmtId="0" fontId="28" fillId="30" borderId="29" xfId="44" applyFont="1" applyFill="1" applyBorder="1" applyAlignment="1">
      <alignment horizontal="center" vertical="center"/>
    </xf>
    <xf numFmtId="0" fontId="28" fillId="30" borderId="27" xfId="44" applyFont="1" applyFill="1" applyBorder="1" applyAlignment="1">
      <alignment horizontal="center" vertical="center"/>
    </xf>
    <xf numFmtId="0" fontId="28" fillId="0" borderId="29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3" fontId="26" fillId="24" borderId="17" xfId="44" applyNumberFormat="1" applyFont="1" applyFill="1" applyBorder="1" applyAlignment="1">
      <alignment horizontal="center" shrinkToFit="1"/>
    </xf>
    <xf numFmtId="3" fontId="26" fillId="24" borderId="14" xfId="44" applyNumberFormat="1" applyFont="1" applyFill="1" applyBorder="1" applyAlignment="1">
      <alignment horizontal="center" shrinkToFit="1"/>
    </xf>
    <xf numFmtId="3" fontId="26" fillId="24" borderId="18" xfId="44" applyNumberFormat="1" applyFont="1" applyFill="1" applyBorder="1" applyAlignment="1">
      <alignment horizontal="center" shrinkToFit="1"/>
    </xf>
    <xf numFmtId="0" fontId="26" fillId="25" borderId="83" xfId="44" applyFont="1" applyFill="1" applyBorder="1" applyAlignment="1">
      <alignment horizontal="center" vertical="center" wrapText="1"/>
    </xf>
    <xf numFmtId="0" fontId="26" fillId="25" borderId="86" xfId="44" applyFont="1" applyFill="1" applyBorder="1" applyAlignment="1">
      <alignment horizontal="center" vertical="center" wrapText="1"/>
    </xf>
    <xf numFmtId="0" fontId="30" fillId="25" borderId="30" xfId="44" applyFont="1" applyFill="1" applyBorder="1" applyAlignment="1">
      <alignment horizontal="right"/>
    </xf>
    <xf numFmtId="0" fontId="30" fillId="25" borderId="29" xfId="44" applyFont="1" applyFill="1" applyBorder="1" applyAlignment="1">
      <alignment horizontal="right"/>
    </xf>
    <xf numFmtId="0" fontId="30" fillId="25" borderId="27" xfId="44" applyFont="1" applyFill="1" applyBorder="1" applyAlignment="1">
      <alignment horizontal="right"/>
    </xf>
    <xf numFmtId="0" fontId="29" fillId="25" borderId="29" xfId="44" applyFont="1" applyFill="1" applyBorder="1" applyAlignment="1">
      <alignment horizontal="center"/>
    </xf>
    <xf numFmtId="0" fontId="29" fillId="25" borderId="27" xfId="44" applyFont="1" applyFill="1" applyBorder="1" applyAlignment="1">
      <alignment horizontal="center"/>
    </xf>
    <xf numFmtId="43" fontId="29" fillId="25" borderId="30" xfId="44" applyNumberFormat="1" applyFont="1" applyFill="1" applyBorder="1" applyAlignment="1">
      <alignment horizontal="center" shrinkToFit="1"/>
    </xf>
    <xf numFmtId="167" fontId="29" fillId="25" borderId="29" xfId="44" applyNumberFormat="1" applyFont="1" applyFill="1" applyBorder="1" applyAlignment="1">
      <alignment horizontal="center" shrinkToFit="1"/>
    </xf>
    <xf numFmtId="167" fontId="29" fillId="25" borderId="27" xfId="44" applyNumberFormat="1" applyFont="1" applyFill="1" applyBorder="1" applyAlignment="1">
      <alignment horizontal="center" shrinkToFit="1"/>
    </xf>
    <xf numFmtId="2" fontId="29" fillId="25" borderId="30" xfId="44" applyNumberFormat="1" applyFont="1" applyFill="1" applyBorder="1" applyAlignment="1">
      <alignment horizontal="right"/>
    </xf>
    <xf numFmtId="2" fontId="29" fillId="25" borderId="29" xfId="44" applyNumberFormat="1" applyFont="1" applyFill="1" applyBorder="1" applyAlignment="1">
      <alignment horizontal="right"/>
    </xf>
    <xf numFmtId="2" fontId="29" fillId="25" borderId="27" xfId="44" applyNumberFormat="1" applyFont="1" applyFill="1" applyBorder="1" applyAlignment="1">
      <alignment horizontal="right"/>
    </xf>
    <xf numFmtId="0" fontId="27" fillId="25" borderId="30" xfId="44" applyFont="1" applyFill="1" applyBorder="1" applyAlignment="1">
      <alignment horizontal="left" vertical="center"/>
    </xf>
    <xf numFmtId="0" fontId="27" fillId="25" borderId="29" xfId="44" applyFont="1" applyFill="1" applyBorder="1" applyAlignment="1">
      <alignment horizontal="left" vertical="center"/>
    </xf>
    <xf numFmtId="0" fontId="27" fillId="25" borderId="27" xfId="44" applyFont="1" applyFill="1" applyBorder="1" applyAlignment="1">
      <alignment horizontal="left" vertical="center"/>
    </xf>
    <xf numFmtId="167" fontId="27" fillId="0" borderId="30" xfId="42" applyNumberFormat="1" applyFont="1" applyFill="1" applyBorder="1" applyAlignment="1" applyProtection="1">
      <alignment vertical="top"/>
      <protection locked="0"/>
    </xf>
    <xf numFmtId="167" fontId="27" fillId="0" borderId="29" xfId="42" applyNumberFormat="1" applyFont="1" applyFill="1" applyBorder="1" applyAlignment="1" applyProtection="1">
      <alignment vertical="top"/>
      <protection locked="0"/>
    </xf>
    <xf numFmtId="167" fontId="27" fillId="0" borderId="27" xfId="42" applyNumberFormat="1" applyFont="1" applyFill="1" applyBorder="1" applyAlignment="1" applyProtection="1">
      <alignment vertical="top"/>
      <protection locked="0"/>
    </xf>
    <xf numFmtId="0" fontId="65" fillId="0" borderId="30" xfId="0" applyFont="1" applyBorder="1" applyAlignment="1" applyProtection="1">
      <alignment horizontal="center"/>
      <protection locked="0"/>
    </xf>
    <xf numFmtId="0" fontId="65" fillId="0" borderId="29" xfId="0" applyFont="1" applyBorder="1" applyAlignment="1" applyProtection="1">
      <alignment horizontal="center"/>
      <protection locked="0"/>
    </xf>
    <xf numFmtId="0" fontId="65" fillId="0" borderId="27" xfId="0" applyFont="1" applyBorder="1" applyAlignment="1" applyProtection="1">
      <alignment horizontal="center"/>
      <protection locked="0"/>
    </xf>
    <xf numFmtId="43" fontId="32" fillId="25" borderId="30" xfId="44" applyNumberFormat="1" applyFont="1" applyFill="1" applyBorder="1" applyAlignment="1">
      <alignment horizontal="right"/>
    </xf>
    <xf numFmtId="43" fontId="32" fillId="25" borderId="29" xfId="44" applyNumberFormat="1" applyFont="1" applyFill="1" applyBorder="1" applyAlignment="1">
      <alignment horizontal="right"/>
    </xf>
    <xf numFmtId="43" fontId="32" fillId="25" borderId="27" xfId="44" applyNumberFormat="1" applyFont="1" applyFill="1" applyBorder="1" applyAlignment="1">
      <alignment horizontal="right"/>
    </xf>
    <xf numFmtId="0" fontId="27" fillId="25" borderId="29" xfId="44" applyFont="1" applyFill="1" applyBorder="1" applyAlignment="1">
      <alignment horizontal="center" shrinkToFit="1"/>
    </xf>
    <xf numFmtId="0" fontId="27" fillId="25" borderId="27" xfId="44" applyFont="1" applyFill="1" applyBorder="1" applyAlignment="1">
      <alignment horizontal="center" shrinkToFit="1"/>
    </xf>
    <xf numFmtId="43" fontId="31" fillId="24" borderId="17" xfId="44" applyNumberFormat="1" applyFont="1" applyFill="1" applyBorder="1" applyAlignment="1">
      <alignment horizontal="center"/>
    </xf>
    <xf numFmtId="0" fontId="31" fillId="24" borderId="14" xfId="44" applyFont="1" applyFill="1" applyBorder="1" applyAlignment="1">
      <alignment horizontal="center"/>
    </xf>
    <xf numFmtId="0" fontId="31" fillId="24" borderId="18" xfId="44" applyFont="1" applyFill="1" applyBorder="1" applyAlignment="1">
      <alignment horizontal="center"/>
    </xf>
    <xf numFmtId="43" fontId="29" fillId="25" borderId="30" xfId="44" applyNumberFormat="1" applyFont="1" applyFill="1" applyBorder="1" applyAlignment="1">
      <alignment horizontal="right"/>
    </xf>
    <xf numFmtId="43" fontId="29" fillId="25" borderId="29" xfId="44" applyNumberFormat="1" applyFont="1" applyFill="1" applyBorder="1" applyAlignment="1">
      <alignment horizontal="right"/>
    </xf>
    <xf numFmtId="43" fontId="29" fillId="25" borderId="27" xfId="44" applyNumberFormat="1" applyFont="1" applyFill="1" applyBorder="1" applyAlignment="1">
      <alignment horizontal="right"/>
    </xf>
    <xf numFmtId="0" fontId="26" fillId="25" borderId="29" xfId="44" applyFont="1" applyFill="1" applyBorder="1" applyAlignment="1">
      <alignment horizontal="center"/>
    </xf>
    <xf numFmtId="0" fontId="26" fillId="25" borderId="27" xfId="44" applyFont="1" applyFill="1" applyBorder="1" applyAlignment="1">
      <alignment horizontal="center"/>
    </xf>
    <xf numFmtId="43" fontId="54" fillId="25" borderId="30" xfId="44" applyNumberFormat="1" applyFont="1" applyFill="1" applyBorder="1" applyAlignment="1">
      <alignment horizontal="right"/>
    </xf>
    <xf numFmtId="43" fontId="54" fillId="25" borderId="29" xfId="44" applyNumberFormat="1" applyFont="1" applyFill="1" applyBorder="1" applyAlignment="1">
      <alignment horizontal="right"/>
    </xf>
    <xf numFmtId="43" fontId="54" fillId="25" borderId="27" xfId="44" applyNumberFormat="1" applyFont="1" applyFill="1" applyBorder="1" applyAlignment="1">
      <alignment horizontal="right"/>
    </xf>
    <xf numFmtId="43" fontId="30" fillId="25" borderId="30" xfId="42" applyFont="1" applyFill="1" applyBorder="1" applyAlignment="1">
      <alignment horizontal="right" vertical="top"/>
    </xf>
    <xf numFmtId="43" fontId="30" fillId="25" borderId="29" xfId="42" applyFont="1" applyFill="1" applyBorder="1" applyAlignment="1">
      <alignment horizontal="right" vertical="top"/>
    </xf>
    <xf numFmtId="43" fontId="30" fillId="25" borderId="27" xfId="42" applyFont="1" applyFill="1" applyBorder="1" applyAlignment="1">
      <alignment horizontal="right" vertical="top"/>
    </xf>
    <xf numFmtId="0" fontId="30" fillId="25" borderId="29" xfId="44" applyFont="1" applyFill="1" applyBorder="1" applyAlignment="1">
      <alignment horizontal="center"/>
    </xf>
    <xf numFmtId="0" fontId="30" fillId="25" borderId="27" xfId="44" applyFont="1" applyFill="1" applyBorder="1" applyAlignment="1">
      <alignment horizontal="center"/>
    </xf>
    <xf numFmtId="43" fontId="30" fillId="25" borderId="30" xfId="42" applyFont="1" applyFill="1" applyBorder="1" applyAlignment="1">
      <alignment horizontal="right"/>
    </xf>
    <xf numFmtId="43" fontId="30" fillId="25" borderId="29" xfId="42" applyFont="1" applyFill="1" applyBorder="1" applyAlignment="1">
      <alignment horizontal="right"/>
    </xf>
    <xf numFmtId="43" fontId="30" fillId="25" borderId="27" xfId="42" applyFont="1" applyFill="1" applyBorder="1" applyAlignment="1">
      <alignment horizontal="right"/>
    </xf>
    <xf numFmtId="0" fontId="28" fillId="0" borderId="30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0" fontId="32" fillId="0" borderId="30" xfId="0" applyFont="1" applyBorder="1" applyAlignment="1" applyProtection="1">
      <alignment horizontal="left" vertical="top"/>
      <protection locked="0"/>
    </xf>
    <xf numFmtId="0" fontId="32" fillId="0" borderId="29" xfId="0" applyFont="1" applyBorder="1" applyAlignment="1" applyProtection="1">
      <alignment horizontal="left" vertical="top"/>
      <protection locked="0"/>
    </xf>
    <xf numFmtId="0" fontId="32" fillId="0" borderId="27" xfId="0" applyFont="1" applyBorder="1" applyAlignment="1" applyProtection="1">
      <alignment horizontal="left" vertical="top"/>
      <protection locked="0"/>
    </xf>
    <xf numFmtId="167" fontId="29" fillId="25" borderId="30" xfId="42" applyNumberFormat="1" applyFont="1" applyFill="1" applyBorder="1" applyAlignment="1">
      <alignment horizontal="right" vertical="center"/>
    </xf>
    <xf numFmtId="167" fontId="29" fillId="25" borderId="29" xfId="42" applyNumberFormat="1" applyFont="1" applyFill="1" applyBorder="1" applyAlignment="1">
      <alignment horizontal="right" vertical="center"/>
    </xf>
    <xf numFmtId="167" fontId="29" fillId="25" borderId="27" xfId="42" applyNumberFormat="1" applyFont="1" applyFill="1" applyBorder="1" applyAlignment="1">
      <alignment horizontal="right" vertical="center"/>
    </xf>
    <xf numFmtId="0" fontId="29" fillId="25" borderId="30" xfId="44" applyFont="1" applyFill="1" applyBorder="1" applyAlignment="1">
      <alignment horizontal="center" vertical="center"/>
    </xf>
    <xf numFmtId="0" fontId="29" fillId="25" borderId="27" xfId="44" applyFont="1" applyFill="1" applyBorder="1" applyAlignment="1">
      <alignment horizontal="center" vertical="center"/>
    </xf>
    <xf numFmtId="0" fontId="26" fillId="25" borderId="30" xfId="44" applyFont="1" applyFill="1" applyBorder="1" applyAlignment="1">
      <alignment horizontal="center"/>
    </xf>
    <xf numFmtId="2" fontId="30" fillId="25" borderId="30" xfId="44" applyNumberFormat="1" applyFont="1" applyFill="1" applyBorder="1" applyAlignment="1">
      <alignment horizontal="right"/>
    </xf>
    <xf numFmtId="2" fontId="30" fillId="25" borderId="29" xfId="44" applyNumberFormat="1" applyFont="1" applyFill="1" applyBorder="1" applyAlignment="1">
      <alignment horizontal="right"/>
    </xf>
    <xf numFmtId="2" fontId="30" fillId="25" borderId="27" xfId="44" applyNumberFormat="1" applyFont="1" applyFill="1" applyBorder="1" applyAlignment="1">
      <alignment horizontal="right"/>
    </xf>
    <xf numFmtId="4" fontId="31" fillId="24" borderId="17" xfId="44" applyNumberFormat="1" applyFont="1" applyFill="1" applyBorder="1" applyAlignment="1">
      <alignment horizontal="center" shrinkToFit="1"/>
    </xf>
    <xf numFmtId="4" fontId="31" fillId="24" borderId="14" xfId="44" applyNumberFormat="1" applyFont="1" applyFill="1" applyBorder="1" applyAlignment="1">
      <alignment horizontal="center" shrinkToFit="1"/>
    </xf>
    <xf numFmtId="4" fontId="31" fillId="24" borderId="18" xfId="44" applyNumberFormat="1" applyFont="1" applyFill="1" applyBorder="1" applyAlignment="1">
      <alignment horizontal="center" shrinkToFit="1"/>
    </xf>
    <xf numFmtId="167" fontId="29" fillId="25" borderId="30" xfId="44" applyNumberFormat="1" applyFont="1" applyFill="1" applyBorder="1" applyAlignment="1">
      <alignment horizontal="center"/>
    </xf>
    <xf numFmtId="167" fontId="29" fillId="25" borderId="29" xfId="44" applyNumberFormat="1" applyFont="1" applyFill="1" applyBorder="1" applyAlignment="1">
      <alignment horizontal="center"/>
    </xf>
    <xf numFmtId="167" fontId="29" fillId="25" borderId="27" xfId="44" applyNumberFormat="1" applyFont="1" applyFill="1" applyBorder="1" applyAlignment="1">
      <alignment horizontal="center"/>
    </xf>
    <xf numFmtId="0" fontId="29" fillId="0" borderId="29" xfId="52" applyFont="1" applyBorder="1" applyAlignment="1" applyProtection="1">
      <alignment horizontal="left"/>
      <protection locked="0"/>
    </xf>
    <xf numFmtId="0" fontId="29" fillId="0" borderId="27" xfId="52" applyFont="1" applyBorder="1" applyAlignment="1" applyProtection="1">
      <alignment horizontal="left"/>
      <protection locked="0"/>
    </xf>
    <xf numFmtId="43" fontId="29" fillId="0" borderId="30" xfId="42" applyFont="1" applyFill="1" applyBorder="1" applyAlignment="1" applyProtection="1">
      <alignment horizontal="left"/>
      <protection locked="0"/>
    </xf>
    <xf numFmtId="43" fontId="29" fillId="0" borderId="29" xfId="42" applyFont="1" applyFill="1" applyBorder="1" applyAlignment="1" applyProtection="1">
      <alignment horizontal="left"/>
      <protection locked="0"/>
    </xf>
    <xf numFmtId="43" fontId="29" fillId="0" borderId="27" xfId="42" applyFont="1" applyFill="1" applyBorder="1" applyAlignment="1" applyProtection="1">
      <alignment horizontal="left"/>
      <protection locked="0"/>
    </xf>
    <xf numFmtId="43" fontId="27" fillId="0" borderId="30" xfId="42" applyFont="1" applyFill="1" applyBorder="1" applyAlignment="1" applyProtection="1">
      <alignment horizontal="center" vertical="top"/>
      <protection locked="0"/>
    </xf>
    <xf numFmtId="43" fontId="27" fillId="0" borderId="29" xfId="42" applyFont="1" applyFill="1" applyBorder="1" applyAlignment="1" applyProtection="1">
      <alignment horizontal="center" vertical="top"/>
      <protection locked="0"/>
    </xf>
    <xf numFmtId="43" fontId="27" fillId="0" borderId="27" xfId="42" applyFont="1" applyFill="1" applyBorder="1" applyAlignment="1" applyProtection="1">
      <alignment horizontal="center" vertical="top"/>
      <protection locked="0"/>
    </xf>
    <xf numFmtId="43" fontId="26" fillId="25" borderId="30" xfId="44" applyNumberFormat="1" applyFont="1" applyFill="1" applyBorder="1" applyAlignment="1">
      <alignment horizontal="center" vertical="top"/>
    </xf>
    <xf numFmtId="43" fontId="26" fillId="25" borderId="29" xfId="44" applyNumberFormat="1" applyFont="1" applyFill="1" applyBorder="1" applyAlignment="1">
      <alignment horizontal="center" vertical="top"/>
    </xf>
    <xf numFmtId="43" fontId="26" fillId="25" borderId="27" xfId="44" applyNumberFormat="1" applyFont="1" applyFill="1" applyBorder="1" applyAlignment="1">
      <alignment horizontal="center" vertical="top"/>
    </xf>
    <xf numFmtId="0" fontId="26" fillId="25" borderId="29" xfId="44" applyFont="1" applyFill="1" applyBorder="1" applyAlignment="1">
      <alignment horizontal="center" vertical="top"/>
    </xf>
    <xf numFmtId="0" fontId="26" fillId="25" borderId="27" xfId="44" applyFont="1" applyFill="1" applyBorder="1" applyAlignment="1">
      <alignment horizontal="center" vertical="top"/>
    </xf>
    <xf numFmtId="0" fontId="28" fillId="25" borderId="30" xfId="44" applyFont="1" applyFill="1" applyBorder="1" applyAlignment="1">
      <alignment horizontal="center" vertical="top"/>
    </xf>
    <xf numFmtId="0" fontId="28" fillId="25" borderId="29" xfId="44" applyFont="1" applyFill="1" applyBorder="1" applyAlignment="1">
      <alignment horizontal="center" vertical="top"/>
    </xf>
    <xf numFmtId="0" fontId="28" fillId="25" borderId="27" xfId="44" applyFont="1" applyFill="1" applyBorder="1" applyAlignment="1">
      <alignment horizontal="center" vertical="top"/>
    </xf>
    <xf numFmtId="43" fontId="28" fillId="25" borderId="30" xfId="44" applyNumberFormat="1" applyFont="1" applyFill="1" applyBorder="1" applyAlignment="1">
      <alignment horizontal="center" vertical="top"/>
    </xf>
    <xf numFmtId="43" fontId="28" fillId="25" borderId="29" xfId="44" applyNumberFormat="1" applyFont="1" applyFill="1" applyBorder="1" applyAlignment="1">
      <alignment horizontal="center" vertical="top"/>
    </xf>
    <xf numFmtId="43" fontId="28" fillId="25" borderId="27" xfId="44" applyNumberFormat="1" applyFont="1" applyFill="1" applyBorder="1" applyAlignment="1">
      <alignment horizontal="center" vertical="top"/>
    </xf>
    <xf numFmtId="43" fontId="28" fillId="25" borderId="30" xfId="44" applyNumberFormat="1" applyFont="1" applyFill="1" applyBorder="1" applyAlignment="1">
      <alignment horizontal="center" vertical="top" shrinkToFit="1"/>
    </xf>
    <xf numFmtId="43" fontId="28" fillId="25" borderId="29" xfId="44" applyNumberFormat="1" applyFont="1" applyFill="1" applyBorder="1" applyAlignment="1">
      <alignment horizontal="center" vertical="top" shrinkToFit="1"/>
    </xf>
    <xf numFmtId="43" fontId="28" fillId="25" borderId="27" xfId="44" applyNumberFormat="1" applyFont="1" applyFill="1" applyBorder="1" applyAlignment="1">
      <alignment horizontal="center" vertical="top" shrinkToFit="1"/>
    </xf>
    <xf numFmtId="0" fontId="27" fillId="0" borderId="30" xfId="52" applyFont="1" applyBorder="1" applyAlignment="1" applyProtection="1">
      <alignment horizontal="center" vertical="center"/>
      <protection locked="0"/>
    </xf>
    <xf numFmtId="0" fontId="27" fillId="0" borderId="29" xfId="52" applyFont="1" applyBorder="1" applyAlignment="1" applyProtection="1">
      <alignment horizontal="center" vertical="center"/>
      <protection locked="0"/>
    </xf>
    <xf numFmtId="0" fontId="27" fillId="0" borderId="27" xfId="52" applyFont="1" applyBorder="1" applyAlignment="1" applyProtection="1">
      <alignment horizontal="center" vertical="center"/>
      <protection locked="0"/>
    </xf>
    <xf numFmtId="43" fontId="65" fillId="0" borderId="30" xfId="42" applyFont="1" applyFill="1" applyBorder="1" applyAlignment="1" applyProtection="1">
      <alignment horizontal="center"/>
      <protection locked="0"/>
    </xf>
    <xf numFmtId="43" fontId="65" fillId="0" borderId="29" xfId="42" applyFont="1" applyFill="1" applyBorder="1" applyAlignment="1" applyProtection="1">
      <alignment horizontal="center"/>
      <protection locked="0"/>
    </xf>
    <xf numFmtId="43" fontId="65" fillId="0" borderId="27" xfId="42" applyFont="1" applyFill="1" applyBorder="1" applyAlignment="1" applyProtection="1">
      <alignment horizontal="center"/>
      <protection locked="0"/>
    </xf>
    <xf numFmtId="43" fontId="26" fillId="25" borderId="30" xfId="42" applyFont="1" applyFill="1" applyBorder="1" applyAlignment="1">
      <alignment horizontal="right"/>
    </xf>
    <xf numFmtId="43" fontId="26" fillId="25" borderId="29" xfId="42" applyFont="1" applyFill="1" applyBorder="1" applyAlignment="1">
      <alignment horizontal="right"/>
    </xf>
    <xf numFmtId="43" fontId="26" fillId="25" borderId="27" xfId="42" applyFont="1" applyFill="1" applyBorder="1" applyAlignment="1">
      <alignment horizontal="right"/>
    </xf>
    <xf numFmtId="167" fontId="27" fillId="25" borderId="30" xfId="42" applyNumberFormat="1" applyFont="1" applyFill="1" applyBorder="1" applyAlignment="1">
      <alignment horizontal="right" vertical="center"/>
    </xf>
    <xf numFmtId="167" fontId="27" fillId="25" borderId="29" xfId="42" applyNumberFormat="1" applyFont="1" applyFill="1" applyBorder="1" applyAlignment="1">
      <alignment horizontal="right" vertical="center"/>
    </xf>
    <xf numFmtId="167" fontId="27" fillId="25" borderId="27" xfId="42" applyNumberFormat="1" applyFont="1" applyFill="1" applyBorder="1" applyAlignment="1">
      <alignment horizontal="right" vertical="center"/>
    </xf>
    <xf numFmtId="43" fontId="28" fillId="0" borderId="30" xfId="42" applyFont="1" applyFill="1" applyBorder="1" applyAlignment="1" applyProtection="1">
      <alignment horizontal="center"/>
      <protection locked="0"/>
    </xf>
    <xf numFmtId="43" fontId="28" fillId="0" borderId="29" xfId="42" applyFont="1" applyFill="1" applyBorder="1" applyAlignment="1" applyProtection="1">
      <alignment horizontal="center"/>
      <protection locked="0"/>
    </xf>
    <xf numFmtId="43" fontId="28" fillId="0" borderId="27" xfId="42" applyFont="1" applyFill="1" applyBorder="1" applyAlignment="1" applyProtection="1">
      <alignment horizontal="center"/>
      <protection locked="0"/>
    </xf>
    <xf numFmtId="3" fontId="26" fillId="25" borderId="30" xfId="44" applyNumberFormat="1" applyFont="1" applyFill="1" applyBorder="1" applyAlignment="1">
      <alignment horizontal="right" vertical="top"/>
    </xf>
    <xf numFmtId="3" fontId="26" fillId="25" borderId="29" xfId="44" applyNumberFormat="1" applyFont="1" applyFill="1" applyBorder="1" applyAlignment="1">
      <alignment horizontal="right" vertical="top"/>
    </xf>
    <xf numFmtId="3" fontId="26" fillId="25" borderId="27" xfId="44" applyNumberFormat="1" applyFont="1" applyFill="1" applyBorder="1" applyAlignment="1">
      <alignment horizontal="right" vertical="top"/>
    </xf>
    <xf numFmtId="43" fontId="28" fillId="24" borderId="17" xfId="44" applyNumberFormat="1" applyFont="1" applyFill="1" applyBorder="1" applyAlignment="1">
      <alignment horizontal="center" vertical="center"/>
    </xf>
    <xf numFmtId="43" fontId="28" fillId="30" borderId="30" xfId="44" applyNumberFormat="1" applyFont="1" applyFill="1" applyBorder="1" applyAlignment="1">
      <alignment horizontal="right" shrinkToFit="1"/>
    </xf>
    <xf numFmtId="43" fontId="28" fillId="30" borderId="29" xfId="44" applyNumberFormat="1" applyFont="1" applyFill="1" applyBorder="1" applyAlignment="1">
      <alignment horizontal="right" shrinkToFit="1"/>
    </xf>
    <xf numFmtId="43" fontId="28" fillId="30" borderId="27" xfId="44" applyNumberFormat="1" applyFont="1" applyFill="1" applyBorder="1" applyAlignment="1">
      <alignment horizontal="right" shrinkToFit="1"/>
    </xf>
    <xf numFmtId="4" fontId="28" fillId="25" borderId="27" xfId="44" applyNumberFormat="1" applyFont="1" applyFill="1" applyBorder="1" applyAlignment="1">
      <alignment horizontal="right" vertical="top"/>
    </xf>
    <xf numFmtId="43" fontId="31" fillId="25" borderId="30" xfId="44" applyNumberFormat="1" applyFont="1" applyFill="1" applyBorder="1" applyAlignment="1">
      <alignment horizontal="center" shrinkToFit="1"/>
    </xf>
    <xf numFmtId="0" fontId="31" fillId="25" borderId="29" xfId="44" applyFont="1" applyFill="1" applyBorder="1" applyAlignment="1">
      <alignment horizontal="center" shrinkToFit="1"/>
    </xf>
    <xf numFmtId="0" fontId="31" fillId="25" borderId="27" xfId="44" applyFont="1" applyFill="1" applyBorder="1" applyAlignment="1">
      <alignment horizontal="center" shrinkToFit="1"/>
    </xf>
    <xf numFmtId="0" fontId="26" fillId="0" borderId="30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27" xfId="0" applyFont="1" applyBorder="1" applyAlignment="1" applyProtection="1">
      <alignment horizontal="center"/>
      <protection locked="0"/>
    </xf>
    <xf numFmtId="43" fontId="29" fillId="0" borderId="30" xfId="42" applyFont="1" applyFill="1" applyBorder="1" applyAlignment="1" applyProtection="1">
      <alignment vertical="top"/>
      <protection locked="0"/>
    </xf>
    <xf numFmtId="43" fontId="29" fillId="0" borderId="29" xfId="42" applyFont="1" applyFill="1" applyBorder="1" applyAlignment="1" applyProtection="1">
      <alignment vertical="top"/>
      <protection locked="0"/>
    </xf>
    <xf numFmtId="43" fontId="29" fillId="0" borderId="27" xfId="42" applyFont="1" applyFill="1" applyBorder="1" applyAlignment="1" applyProtection="1">
      <alignment vertical="top"/>
      <protection locked="0"/>
    </xf>
    <xf numFmtId="167" fontId="54" fillId="25" borderId="30" xfId="44" applyNumberFormat="1" applyFont="1" applyFill="1" applyBorder="1" applyAlignment="1">
      <alignment horizontal="right"/>
    </xf>
    <xf numFmtId="167" fontId="54" fillId="25" borderId="29" xfId="44" applyNumberFormat="1" applyFont="1" applyFill="1" applyBorder="1" applyAlignment="1">
      <alignment horizontal="right"/>
    </xf>
    <xf numFmtId="167" fontId="54" fillId="25" borderId="27" xfId="44" applyNumberFormat="1" applyFont="1" applyFill="1" applyBorder="1" applyAlignment="1">
      <alignment horizontal="right"/>
    </xf>
    <xf numFmtId="166" fontId="28" fillId="0" borderId="30" xfId="0" applyNumberFormat="1" applyFont="1" applyBorder="1" applyAlignment="1" applyProtection="1">
      <alignment horizontal="left"/>
      <protection locked="0"/>
    </xf>
    <xf numFmtId="166" fontId="28" fillId="0" borderId="29" xfId="0" applyNumberFormat="1" applyFont="1" applyBorder="1" applyAlignment="1" applyProtection="1">
      <alignment horizontal="left"/>
      <protection locked="0"/>
    </xf>
    <xf numFmtId="166" fontId="28" fillId="0" borderId="27" xfId="0" applyNumberFormat="1" applyFont="1" applyBorder="1" applyAlignment="1" applyProtection="1">
      <alignment horizontal="left"/>
      <protection locked="0"/>
    </xf>
    <xf numFmtId="0" fontId="54" fillId="25" borderId="29" xfId="44" applyFont="1" applyFill="1" applyBorder="1" applyAlignment="1">
      <alignment horizontal="right"/>
    </xf>
    <xf numFmtId="0" fontId="54" fillId="25" borderId="27" xfId="44" applyFont="1" applyFill="1" applyBorder="1" applyAlignment="1">
      <alignment horizontal="right"/>
    </xf>
    <xf numFmtId="167" fontId="29" fillId="25" borderId="30" xfId="42" applyNumberFormat="1" applyFont="1" applyFill="1" applyBorder="1" applyAlignment="1">
      <alignment horizontal="center" vertical="center"/>
    </xf>
    <xf numFmtId="167" fontId="29" fillId="25" borderId="29" xfId="42" applyNumberFormat="1" applyFont="1" applyFill="1" applyBorder="1" applyAlignment="1">
      <alignment horizontal="center" vertical="center"/>
    </xf>
    <xf numFmtId="167" fontId="29" fillId="25" borderId="27" xfId="42" applyNumberFormat="1" applyFont="1" applyFill="1" applyBorder="1" applyAlignment="1">
      <alignment horizontal="center" vertical="center"/>
    </xf>
    <xf numFmtId="43" fontId="27" fillId="25" borderId="30" xfId="42" applyFont="1" applyFill="1" applyBorder="1" applyAlignment="1">
      <alignment horizontal="center"/>
    </xf>
    <xf numFmtId="43" fontId="27" fillId="25" borderId="29" xfId="42" applyFont="1" applyFill="1" applyBorder="1" applyAlignment="1">
      <alignment horizontal="center"/>
    </xf>
    <xf numFmtId="43" fontId="27" fillId="25" borderId="27" xfId="42" applyFont="1" applyFill="1" applyBorder="1" applyAlignment="1">
      <alignment horizontal="center"/>
    </xf>
    <xf numFmtId="43" fontId="30" fillId="25" borderId="30" xfId="44" applyNumberFormat="1" applyFont="1" applyFill="1" applyBorder="1" applyAlignment="1">
      <alignment horizontal="right"/>
    </xf>
    <xf numFmtId="2" fontId="28" fillId="25" borderId="30" xfId="44" applyNumberFormat="1" applyFont="1" applyFill="1" applyBorder="1" applyAlignment="1">
      <alignment horizontal="right"/>
    </xf>
    <xf numFmtId="2" fontId="28" fillId="25" borderId="29" xfId="44" applyNumberFormat="1" applyFont="1" applyFill="1" applyBorder="1" applyAlignment="1">
      <alignment horizontal="right"/>
    </xf>
    <xf numFmtId="2" fontId="28" fillId="25" borderId="27" xfId="44" applyNumberFormat="1" applyFont="1" applyFill="1" applyBorder="1" applyAlignment="1">
      <alignment horizontal="right"/>
    </xf>
    <xf numFmtId="43" fontId="56" fillId="0" borderId="30" xfId="42" applyFont="1" applyFill="1" applyBorder="1" applyAlignment="1" applyProtection="1">
      <alignment horizontal="right"/>
      <protection locked="0"/>
    </xf>
    <xf numFmtId="43" fontId="56" fillId="0" borderId="29" xfId="42" applyFont="1" applyFill="1" applyBorder="1" applyAlignment="1" applyProtection="1">
      <alignment horizontal="right"/>
      <protection locked="0"/>
    </xf>
    <xf numFmtId="43" fontId="56" fillId="0" borderId="27" xfId="42" applyFont="1" applyFill="1" applyBorder="1" applyAlignment="1" applyProtection="1">
      <alignment horizontal="right"/>
      <protection locked="0"/>
    </xf>
    <xf numFmtId="167" fontId="27" fillId="0" borderId="30" xfId="42" applyNumberFormat="1" applyFont="1" applyFill="1" applyBorder="1" applyAlignment="1" applyProtection="1">
      <alignment horizontal="center"/>
      <protection locked="0"/>
    </xf>
    <xf numFmtId="167" fontId="27" fillId="0" borderId="29" xfId="42" applyNumberFormat="1" applyFont="1" applyFill="1" applyBorder="1" applyAlignment="1" applyProtection="1">
      <alignment horizontal="center"/>
      <protection locked="0"/>
    </xf>
    <xf numFmtId="167" fontId="27" fillId="0" borderId="27" xfId="42" applyNumberFormat="1" applyFont="1" applyFill="1" applyBorder="1" applyAlignment="1" applyProtection="1">
      <alignment horizont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/>
      <protection locked="0"/>
    </xf>
    <xf numFmtId="0" fontId="26" fillId="24" borderId="17" xfId="44" applyFont="1" applyFill="1" applyBorder="1" applyAlignment="1">
      <alignment horizontal="center" vertical="center"/>
    </xf>
    <xf numFmtId="43" fontId="31" fillId="25" borderId="29" xfId="44" applyNumberFormat="1" applyFont="1" applyFill="1" applyBorder="1" applyAlignment="1">
      <alignment horizontal="center" vertical="center"/>
    </xf>
    <xf numFmtId="43" fontId="31" fillId="25" borderId="27" xfId="44" applyNumberFormat="1" applyFont="1" applyFill="1" applyBorder="1" applyAlignment="1">
      <alignment horizontal="center" vertical="center"/>
    </xf>
    <xf numFmtId="0" fontId="32" fillId="0" borderId="30" xfId="0" applyFont="1" applyBorder="1" applyAlignment="1" applyProtection="1">
      <alignment horizontal="left" vertical="center"/>
      <protection locked="0"/>
    </xf>
    <xf numFmtId="0" fontId="32" fillId="0" borderId="29" xfId="0" applyFont="1" applyBorder="1" applyAlignment="1" applyProtection="1">
      <alignment horizontal="left" vertical="center"/>
      <protection locked="0"/>
    </xf>
    <xf numFmtId="0" fontId="32" fillId="0" borderId="27" xfId="0" applyFont="1" applyBorder="1" applyAlignment="1" applyProtection="1">
      <alignment horizontal="left" vertical="center"/>
      <protection locked="0"/>
    </xf>
    <xf numFmtId="0" fontId="29" fillId="0" borderId="29" xfId="52" applyFont="1" applyBorder="1" applyAlignment="1" applyProtection="1">
      <alignment horizontal="left" wrapText="1"/>
      <protection locked="0"/>
    </xf>
    <xf numFmtId="0" fontId="29" fillId="0" borderId="27" xfId="52" applyFont="1" applyBorder="1" applyAlignment="1" applyProtection="1">
      <alignment horizontal="left" wrapText="1"/>
      <protection locked="0"/>
    </xf>
    <xf numFmtId="43" fontId="29" fillId="0" borderId="30" xfId="42" applyFont="1" applyFill="1" applyBorder="1" applyAlignment="1" applyProtection="1">
      <alignment horizontal="center" vertical="center"/>
      <protection locked="0"/>
    </xf>
    <xf numFmtId="43" fontId="29" fillId="0" borderId="29" xfId="42" applyFont="1" applyFill="1" applyBorder="1" applyAlignment="1" applyProtection="1">
      <alignment horizontal="center" vertical="center"/>
      <protection locked="0"/>
    </xf>
    <xf numFmtId="43" fontId="29" fillId="0" borderId="27" xfId="42" applyFont="1" applyFill="1" applyBorder="1" applyAlignment="1" applyProtection="1">
      <alignment horizontal="center" vertical="center"/>
      <protection locked="0"/>
    </xf>
    <xf numFmtId="43" fontId="56" fillId="0" borderId="30" xfId="42" applyFont="1" applyFill="1" applyBorder="1" applyAlignment="1" applyProtection="1">
      <alignment horizontal="center" vertical="center"/>
      <protection locked="0"/>
    </xf>
    <xf numFmtId="43" fontId="56" fillId="0" borderId="29" xfId="42" applyFont="1" applyFill="1" applyBorder="1" applyAlignment="1" applyProtection="1">
      <alignment horizontal="center" vertical="center"/>
      <protection locked="0"/>
    </xf>
    <xf numFmtId="43" fontId="56" fillId="0" borderId="27" xfId="42" applyFont="1" applyFill="1" applyBorder="1" applyAlignment="1" applyProtection="1">
      <alignment horizontal="center" vertical="center"/>
      <protection locked="0"/>
    </xf>
    <xf numFmtId="3" fontId="28" fillId="24" borderId="85" xfId="44" applyNumberFormat="1" applyFont="1" applyFill="1" applyBorder="1" applyAlignment="1">
      <alignment horizontal="center" shrinkToFit="1"/>
    </xf>
    <xf numFmtId="3" fontId="28" fillId="24" borderId="87" xfId="44" applyNumberFormat="1" applyFont="1" applyFill="1" applyBorder="1" applyAlignment="1">
      <alignment horizontal="center" shrinkToFit="1"/>
    </xf>
    <xf numFmtId="3" fontId="28" fillId="24" borderId="80" xfId="44" applyNumberFormat="1" applyFont="1" applyFill="1" applyBorder="1" applyAlignment="1">
      <alignment horizontal="center" shrinkToFit="1"/>
    </xf>
    <xf numFmtId="4" fontId="27" fillId="25" borderId="30" xfId="44" applyNumberFormat="1" applyFont="1" applyFill="1" applyBorder="1" applyAlignment="1">
      <alignment horizontal="center" vertical="top"/>
    </xf>
    <xf numFmtId="4" fontId="27" fillId="25" borderId="29" xfId="44" applyNumberFormat="1" applyFont="1" applyFill="1" applyBorder="1" applyAlignment="1">
      <alignment horizontal="center" vertical="top"/>
    </xf>
    <xf numFmtId="4" fontId="27" fillId="25" borderId="27" xfId="44" applyNumberFormat="1" applyFont="1" applyFill="1" applyBorder="1" applyAlignment="1">
      <alignment horizontal="center" vertical="top"/>
    </xf>
    <xf numFmtId="41" fontId="27" fillId="25" borderId="30" xfId="44" applyNumberFormat="1" applyFont="1" applyFill="1" applyBorder="1" applyAlignment="1">
      <alignment horizontal="right" vertical="top"/>
    </xf>
    <xf numFmtId="41" fontId="27" fillId="25" borderId="29" xfId="44" applyNumberFormat="1" applyFont="1" applyFill="1" applyBorder="1" applyAlignment="1">
      <alignment horizontal="right" vertical="top"/>
    </xf>
    <xf numFmtId="41" fontId="27" fillId="25" borderId="27" xfId="44" applyNumberFormat="1" applyFont="1" applyFill="1" applyBorder="1" applyAlignment="1">
      <alignment horizontal="right" vertical="top"/>
    </xf>
    <xf numFmtId="0" fontId="28" fillId="24" borderId="85" xfId="44" applyFont="1" applyFill="1" applyBorder="1" applyAlignment="1">
      <alignment horizontal="center" vertical="center"/>
    </xf>
    <xf numFmtId="0" fontId="28" fillId="24" borderId="87" xfId="44" applyFont="1" applyFill="1" applyBorder="1" applyAlignment="1">
      <alignment horizontal="center" vertical="center"/>
    </xf>
    <xf numFmtId="0" fontId="28" fillId="24" borderId="80" xfId="44" applyFont="1" applyFill="1" applyBorder="1" applyAlignment="1">
      <alignment horizontal="center" vertical="center"/>
    </xf>
    <xf numFmtId="0" fontId="26" fillId="25" borderId="42" xfId="44" applyFont="1" applyFill="1" applyBorder="1" applyAlignment="1">
      <alignment horizontal="center" vertical="center" wrapText="1"/>
    </xf>
    <xf numFmtId="0" fontId="26" fillId="25" borderId="43" xfId="44" applyFont="1" applyFill="1" applyBorder="1" applyAlignment="1">
      <alignment horizontal="center" vertical="center" wrapText="1"/>
    </xf>
    <xf numFmtId="0" fontId="28" fillId="0" borderId="88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3" fontId="28" fillId="0" borderId="0" xfId="42" applyFont="1" applyFill="1" applyBorder="1" applyAlignment="1">
      <alignment horizontal="left"/>
    </xf>
    <xf numFmtId="43" fontId="28" fillId="31" borderId="64" xfId="42" applyFont="1" applyFill="1" applyBorder="1" applyAlignment="1">
      <alignment horizontal="center" vertical="center" wrapText="1"/>
    </xf>
    <xf numFmtId="43" fontId="28" fillId="31" borderId="63" xfId="42" applyFont="1" applyFill="1" applyBorder="1" applyAlignment="1">
      <alignment horizontal="center" vertical="center" wrapText="1"/>
    </xf>
    <xf numFmtId="0" fontId="28" fillId="31" borderId="64" xfId="0" applyFont="1" applyFill="1" applyBorder="1" applyAlignment="1">
      <alignment horizontal="center" vertical="center"/>
    </xf>
    <xf numFmtId="0" fontId="28" fillId="31" borderId="63" xfId="0" applyFont="1" applyFill="1" applyBorder="1" applyAlignment="1">
      <alignment horizontal="center" vertical="center"/>
    </xf>
    <xf numFmtId="167" fontId="28" fillId="31" borderId="62" xfId="42" applyNumberFormat="1" applyFont="1" applyFill="1" applyBorder="1" applyAlignment="1">
      <alignment horizontal="center" vertical="center"/>
    </xf>
    <xf numFmtId="167" fontId="28" fillId="31" borderId="19" xfId="42" applyNumberFormat="1" applyFont="1" applyFill="1" applyBorder="1" applyAlignment="1">
      <alignment horizontal="center" vertical="center"/>
    </xf>
    <xf numFmtId="0" fontId="28" fillId="31" borderId="62" xfId="0" applyFont="1" applyFill="1" applyBorder="1" applyAlignment="1">
      <alignment horizontal="center" vertical="center"/>
    </xf>
    <xf numFmtId="0" fontId="28" fillId="31" borderId="19" xfId="0" applyFont="1" applyFill="1" applyBorder="1" applyAlignment="1">
      <alignment horizontal="center" vertical="center"/>
    </xf>
    <xf numFmtId="43" fontId="28" fillId="31" borderId="56" xfId="42" applyFont="1" applyFill="1" applyBorder="1" applyAlignment="1">
      <alignment horizontal="center"/>
    </xf>
    <xf numFmtId="43" fontId="28" fillId="31" borderId="58" xfId="42" applyFont="1" applyFill="1" applyBorder="1" applyAlignment="1">
      <alignment horizontal="center"/>
    </xf>
    <xf numFmtId="0" fontId="28" fillId="30" borderId="14" xfId="0" applyFont="1" applyFill="1" applyBorder="1" applyAlignment="1" applyProtection="1">
      <alignment horizontal="center"/>
      <protection locked="0"/>
    </xf>
    <xf numFmtId="0" fontId="28" fillId="30" borderId="18" xfId="0" applyFont="1" applyFill="1" applyBorder="1" applyAlignment="1" applyProtection="1">
      <alignment horizontal="center"/>
      <protection locked="0"/>
    </xf>
    <xf numFmtId="0" fontId="28" fillId="31" borderId="33" xfId="0" applyFont="1" applyFill="1" applyBorder="1" applyAlignment="1">
      <alignment horizontal="center" vertical="center"/>
    </xf>
    <xf numFmtId="0" fontId="28" fillId="31" borderId="35" xfId="0" applyFont="1" applyFill="1" applyBorder="1" applyAlignment="1">
      <alignment horizontal="center" vertical="center"/>
    </xf>
    <xf numFmtId="0" fontId="28" fillId="31" borderId="36" xfId="0" applyFont="1" applyFill="1" applyBorder="1" applyAlignment="1">
      <alignment horizontal="center" vertical="center"/>
    </xf>
    <xf numFmtId="0" fontId="28" fillId="31" borderId="25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8" fillId="30" borderId="50" xfId="0" applyFont="1" applyFill="1" applyBorder="1" applyAlignment="1">
      <alignment horizontal="center" vertical="center"/>
    </xf>
    <xf numFmtId="0" fontId="28" fillId="30" borderId="51" xfId="0" applyFont="1" applyFill="1" applyBorder="1" applyAlignment="1">
      <alignment horizontal="center" vertical="center"/>
    </xf>
    <xf numFmtId="0" fontId="28" fillId="30" borderId="52" xfId="0" applyFont="1" applyFill="1" applyBorder="1" applyAlignment="1">
      <alignment horizontal="center" vertical="center"/>
    </xf>
    <xf numFmtId="0" fontId="28" fillId="0" borderId="42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69" fillId="0" borderId="0" xfId="53" applyFont="1" applyAlignment="1" applyProtection="1">
      <alignment horizontal="left"/>
      <protection locked="0"/>
    </xf>
    <xf numFmtId="0" fontId="81" fillId="0" borderId="0" xfId="53" applyFont="1" applyAlignment="1" applyProtection="1">
      <alignment horizontal="left"/>
      <protection locked="0"/>
    </xf>
    <xf numFmtId="0" fontId="68" fillId="0" borderId="93" xfId="53" applyFont="1" applyBorder="1" applyAlignment="1">
      <alignment horizontal="center" vertical="top"/>
    </xf>
    <xf numFmtId="0" fontId="68" fillId="0" borderId="66" xfId="53" applyFont="1" applyBorder="1" applyAlignment="1">
      <alignment horizontal="center" vertical="top"/>
    </xf>
    <xf numFmtId="0" fontId="68" fillId="0" borderId="92" xfId="53" applyFont="1" applyBorder="1" applyAlignment="1">
      <alignment horizontal="center" vertical="top"/>
    </xf>
    <xf numFmtId="43" fontId="68" fillId="0" borderId="87" xfId="53" applyNumberFormat="1" applyFont="1" applyBorder="1" applyAlignment="1">
      <alignment horizontal="left"/>
    </xf>
    <xf numFmtId="0" fontId="24" fillId="0" borderId="87" xfId="0" applyFont="1" applyBorder="1" applyAlignment="1">
      <alignment horizontal="left"/>
    </xf>
    <xf numFmtId="0" fontId="24" fillId="0" borderId="80" xfId="0" applyFont="1" applyBorder="1" applyAlignment="1">
      <alignment horizontal="left"/>
    </xf>
    <xf numFmtId="43" fontId="68" fillId="0" borderId="0" xfId="53" applyNumberFormat="1" applyFont="1" applyAlignment="1">
      <alignment horizontal="center"/>
    </xf>
    <xf numFmtId="0" fontId="68" fillId="0" borderId="0" xfId="53" applyFont="1" applyAlignment="1">
      <alignment horizontal="center"/>
    </xf>
    <xf numFmtId="0" fontId="68" fillId="0" borderId="23" xfId="53" applyFont="1" applyBorder="1" applyAlignment="1">
      <alignment horizontal="center"/>
    </xf>
    <xf numFmtId="165" fontId="68" fillId="0" borderId="0" xfId="53" applyNumberFormat="1" applyFont="1" applyAlignment="1">
      <alignment horizontal="center"/>
    </xf>
    <xf numFmtId="165" fontId="68" fillId="0" borderId="23" xfId="53" applyNumberFormat="1" applyFont="1" applyBorder="1" applyAlignment="1">
      <alignment horizontal="center"/>
    </xf>
    <xf numFmtId="165" fontId="68" fillId="0" borderId="15" xfId="53" applyNumberFormat="1" applyFont="1" applyBorder="1" applyAlignment="1">
      <alignment horizontal="center"/>
    </xf>
    <xf numFmtId="165" fontId="68" fillId="0" borderId="65" xfId="53" applyNumberFormat="1" applyFont="1" applyBorder="1" applyAlignment="1">
      <alignment horizontal="center"/>
    </xf>
    <xf numFmtId="0" fontId="68" fillId="0" borderId="93" xfId="53" applyFont="1" applyBorder="1" applyAlignment="1">
      <alignment horizontal="center" vertical="center"/>
    </xf>
    <xf numFmtId="0" fontId="68" fillId="0" borderId="87" xfId="53" applyFont="1" applyBorder="1" applyAlignment="1">
      <alignment horizontal="center" vertical="center"/>
    </xf>
    <xf numFmtId="0" fontId="68" fillId="0" borderId="66" xfId="53" applyFont="1" applyBorder="1" applyAlignment="1">
      <alignment horizontal="center" vertical="center"/>
    </xf>
    <xf numFmtId="0" fontId="68" fillId="0" borderId="0" xfId="53" applyFont="1" applyAlignment="1">
      <alignment horizontal="center" vertical="center"/>
    </xf>
    <xf numFmtId="0" fontId="68" fillId="0" borderId="92" xfId="53" applyFont="1" applyBorder="1" applyAlignment="1">
      <alignment horizontal="center" vertical="center"/>
    </xf>
    <xf numFmtId="0" fontId="68" fillId="0" borderId="15" xfId="53" applyFont="1" applyBorder="1" applyAlignment="1">
      <alignment horizontal="center" vertical="center"/>
    </xf>
    <xf numFmtId="0" fontId="77" fillId="0" borderId="87" xfId="53" applyFont="1" applyBorder="1" applyAlignment="1">
      <alignment horizontal="center" vertical="center"/>
    </xf>
    <xf numFmtId="0" fontId="79" fillId="0" borderId="0" xfId="53" applyFont="1" applyAlignment="1">
      <alignment horizontal="center" vertical="center"/>
    </xf>
    <xf numFmtId="0" fontId="79" fillId="0" borderId="15" xfId="53" applyFont="1" applyBorder="1" applyAlignment="1">
      <alignment horizontal="center" vertical="center"/>
    </xf>
    <xf numFmtId="0" fontId="78" fillId="0" borderId="87" xfId="53" applyFont="1" applyBorder="1" applyAlignment="1">
      <alignment horizontal="center" vertical="center"/>
    </xf>
    <xf numFmtId="0" fontId="68" fillId="0" borderId="80" xfId="53" applyFont="1" applyBorder="1" applyAlignment="1">
      <alignment horizontal="center"/>
    </xf>
    <xf numFmtId="0" fontId="68" fillId="0" borderId="65" xfId="53" applyFont="1" applyBorder="1" applyAlignment="1">
      <alignment horizontal="center"/>
    </xf>
    <xf numFmtId="0" fontId="68" fillId="0" borderId="14" xfId="53" applyFont="1" applyBorder="1" applyAlignment="1">
      <alignment horizontal="center"/>
    </xf>
    <xf numFmtId="0" fontId="70" fillId="0" borderId="93" xfId="53" applyFont="1" applyBorder="1" applyAlignment="1">
      <alignment horizontal="center" vertical="center"/>
    </xf>
    <xf numFmtId="0" fontId="70" fillId="0" borderId="87" xfId="53" applyFont="1" applyBorder="1" applyAlignment="1">
      <alignment horizontal="center" vertical="center"/>
    </xf>
    <xf numFmtId="0" fontId="70" fillId="0" borderId="80" xfId="53" applyFont="1" applyBorder="1" applyAlignment="1">
      <alignment horizontal="center" vertical="center"/>
    </xf>
    <xf numFmtId="0" fontId="70" fillId="0" borderId="92" xfId="53" applyFont="1" applyBorder="1" applyAlignment="1">
      <alignment horizontal="center" vertical="center"/>
    </xf>
    <xf numFmtId="0" fontId="70" fillId="0" borderId="15" xfId="53" applyFont="1" applyBorder="1" applyAlignment="1">
      <alignment horizontal="center" vertical="center"/>
    </xf>
    <xf numFmtId="0" fontId="70" fillId="0" borderId="65" xfId="53" applyFont="1" applyBorder="1" applyAlignment="1">
      <alignment horizontal="center" vertical="center"/>
    </xf>
    <xf numFmtId="0" fontId="67" fillId="0" borderId="0" xfId="53" applyFont="1" applyAlignment="1">
      <alignment horizontal="center" vertical="center"/>
    </xf>
    <xf numFmtId="0" fontId="29" fillId="0" borderId="0" xfId="0" applyFont="1" applyAlignment="1" applyProtection="1">
      <alignment horizontal="left"/>
      <protection locked="0"/>
    </xf>
    <xf numFmtId="0" fontId="69" fillId="0" borderId="21" xfId="53" applyFont="1" applyBorder="1" applyAlignment="1">
      <alignment horizontal="left"/>
    </xf>
    <xf numFmtId="0" fontId="70" fillId="0" borderId="40" xfId="53" applyFont="1" applyBorder="1" applyAlignment="1">
      <alignment horizontal="center" vertical="center"/>
    </xf>
    <xf numFmtId="0" fontId="70" fillId="0" borderId="22" xfId="53" applyFont="1" applyBorder="1" applyAlignment="1">
      <alignment horizontal="center" vertical="center"/>
    </xf>
    <xf numFmtId="0" fontId="70" fillId="0" borderId="68" xfId="53" applyFont="1" applyBorder="1" applyAlignment="1">
      <alignment horizontal="center" vertical="center"/>
    </xf>
    <xf numFmtId="0" fontId="70" fillId="0" borderId="69" xfId="53" applyFont="1" applyBorder="1" applyAlignment="1">
      <alignment horizontal="center" vertical="center"/>
    </xf>
    <xf numFmtId="0" fontId="72" fillId="0" borderId="41" xfId="53" applyFont="1" applyBorder="1" applyAlignment="1">
      <alignment horizontal="center" vertical="center"/>
    </xf>
    <xf numFmtId="0" fontId="72" fillId="0" borderId="70" xfId="53" applyFont="1" applyBorder="1" applyAlignment="1">
      <alignment horizontal="center" vertical="center"/>
    </xf>
    <xf numFmtId="0" fontId="68" fillId="0" borderId="66" xfId="53" applyFont="1" applyBorder="1" applyAlignment="1">
      <alignment horizontal="center"/>
    </xf>
    <xf numFmtId="0" fontId="68" fillId="0" borderId="92" xfId="53" applyFont="1" applyBorder="1" applyAlignment="1">
      <alignment horizontal="center"/>
    </xf>
    <xf numFmtId="0" fontId="68" fillId="0" borderId="0" xfId="53" applyFont="1" applyAlignment="1">
      <alignment horizontal="left"/>
    </xf>
    <xf numFmtId="0" fontId="68" fillId="0" borderId="15" xfId="53" applyFont="1" applyBorder="1" applyAlignment="1">
      <alignment horizontal="left"/>
    </xf>
    <xf numFmtId="0" fontId="82" fillId="0" borderId="0" xfId="53" applyFont="1" applyAlignment="1" applyProtection="1">
      <alignment horizontal="left"/>
      <protection locked="0"/>
    </xf>
    <xf numFmtId="0" fontId="69" fillId="0" borderId="0" xfId="53" applyFont="1" applyAlignment="1" applyProtection="1">
      <protection locked="0"/>
    </xf>
    <xf numFmtId="0" fontId="82" fillId="0" borderId="96" xfId="53" applyFont="1" applyBorder="1" applyAlignment="1" applyProtection="1">
      <alignment horizontal="left"/>
      <protection locked="0"/>
    </xf>
  </cellXfs>
  <cellStyles count="5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3" xfId="54" xr:uid="{3B2138FF-2E90-428A-A6FD-C1384F2BC8A9}"/>
    <cellStyle name="Explanatory Text" xfId="28" xr:uid="{00000000-0005-0000-0000-00001C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Hyperlink 2" xfId="47" xr:uid="{00000000-0005-0000-0000-000022000000}"/>
    <cellStyle name="Input" xfId="34" xr:uid="{00000000-0005-0000-0000-000024000000}"/>
    <cellStyle name="Linked Cell" xfId="35" xr:uid="{00000000-0005-0000-0000-000025000000}"/>
    <cellStyle name="Neutral" xfId="36" xr:uid="{00000000-0005-0000-0000-000026000000}"/>
    <cellStyle name="Note" xfId="37" xr:uid="{00000000-0005-0000-0000-000028000000}"/>
    <cellStyle name="Output" xfId="38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  <cellStyle name="เครื่องหมายจุลภาค 2" xfId="46" xr:uid="{00000000-0005-0000-0000-00002D000000}"/>
    <cellStyle name="เครื่องหมายจุลภาค_F2550V1_0" xfId="49" xr:uid="{00000000-0005-0000-0000-00002E000000}"/>
    <cellStyle name="จุลภาค" xfId="42" builtinId="3"/>
    <cellStyle name="ปกติ" xfId="0" builtinId="0"/>
    <cellStyle name="ปกติ 2" xfId="45" xr:uid="{00000000-0005-0000-0000-00002F000000}"/>
    <cellStyle name="ปกติ_schedule5(บันทึก)" xfId="43" xr:uid="{00000000-0005-0000-0000-000031000000}"/>
    <cellStyle name="ปกติ_งานถนน" xfId="44" xr:uid="{00000000-0005-0000-0000-000032000000}"/>
    <cellStyle name="ปกติ_ตัวอย่างการคำนวณ FACTOR F" xfId="53" xr:uid="{F9738F42-BD92-45A9-8224-5B5EFF5E9205}"/>
    <cellStyle name="ปกติ_ปร.4" xfId="52" xr:uid="{6C05E0AE-953F-40E4-88DF-D7124ED680CC}"/>
    <cellStyle name="เปอร์เซ็นต์ 2" xfId="48" xr:uid="{00000000-0005-0000-0000-000033000000}"/>
    <cellStyle name="เปอร์เซ็นต์ 3" xfId="50" xr:uid="{00000000-0005-0000-0000-000034000000}"/>
    <cellStyle name="สกุลเงิน" xfId="51" builtinId="4"/>
  </cellStyles>
  <dxfs count="0"/>
  <tableStyles count="0" defaultTableStyle="TableStyleMedium9" defaultPivotStyle="PivotStyleLight16"/>
  <colors>
    <mruColors>
      <color rgb="FFC1FFFF"/>
      <color rgb="FF85FFFF"/>
      <color rgb="FF3B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152400</xdr:rowOff>
    </xdr:from>
    <xdr:to>
      <xdr:col>15</xdr:col>
      <xdr:colOff>266700</xdr:colOff>
      <xdr:row>2</xdr:row>
      <xdr:rowOff>304800</xdr:rowOff>
    </xdr:to>
    <xdr:sp macro="" textlink="">
      <xdr:nvSpPr>
        <xdr:cNvPr id="9217" name="Text 2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1238250" y="657225"/>
          <a:ext cx="483870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4864" rIns="0" bIns="54864" anchor="ctr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CordiaUPC"/>
              <a:cs typeface="CordiaUPC"/>
            </a:rPr>
            <a:t>งานประมาณราคา         กองช่าง        โทรศัพท์  </a:t>
          </a:r>
          <a:r>
            <a:rPr lang="th-TH" sz="1600" b="0" i="0" strike="noStrike">
              <a:solidFill>
                <a:srgbClr val="FF0000"/>
              </a:solidFill>
              <a:latin typeface="CordiaUPC"/>
              <a:cs typeface="CordiaUPC"/>
            </a:rPr>
            <a:t>074 - 712385</a:t>
          </a:r>
        </a:p>
      </xdr:txBody>
    </xdr:sp>
    <xdr:clientData/>
  </xdr:twoCellAnchor>
  <xdr:twoCellAnchor>
    <xdr:from>
      <xdr:col>8</xdr:col>
      <xdr:colOff>314325</xdr:colOff>
      <xdr:row>2</xdr:row>
      <xdr:rowOff>361950</xdr:rowOff>
    </xdr:from>
    <xdr:to>
      <xdr:col>13</xdr:col>
      <xdr:colOff>57150</xdr:colOff>
      <xdr:row>3</xdr:row>
      <xdr:rowOff>276225</xdr:rowOff>
    </xdr:to>
    <xdr:sp macro="" textlink="">
      <xdr:nvSpPr>
        <xdr:cNvPr id="9218" name="Text 5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3457575" y="1047750"/>
          <a:ext cx="164782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  </a:t>
          </a:r>
          <a:r>
            <a:rPr lang="th-TH" sz="1600" b="0" i="0" strike="noStrike">
              <a:solidFill>
                <a:srgbClr val="000000"/>
              </a:solidFill>
              <a:latin typeface="CordiaUPC"/>
              <a:cs typeface="CordiaUPC"/>
            </a:rPr>
            <a:t> 1    สิงหาคม   2549</a:t>
          </a:r>
        </a:p>
      </xdr:txBody>
    </xdr:sp>
    <xdr:clientData/>
  </xdr:twoCellAnchor>
  <xdr:twoCellAnchor editAs="oneCell">
    <xdr:from>
      <xdr:col>2</xdr:col>
      <xdr:colOff>0</xdr:colOff>
      <xdr:row>3</xdr:row>
      <xdr:rowOff>361950</xdr:rowOff>
    </xdr:from>
    <xdr:to>
      <xdr:col>11</xdr:col>
      <xdr:colOff>285750</xdr:colOff>
      <xdr:row>4</xdr:row>
      <xdr:rowOff>304800</xdr:rowOff>
    </xdr:to>
    <xdr:sp macro="" textlink="">
      <xdr:nvSpPr>
        <xdr:cNvPr id="9219" name="Text 6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762000" y="1419225"/>
          <a:ext cx="381000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4864" rIns="0" bIns="54864" anchor="ctr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CordiaUPC"/>
              <a:cs typeface="CordiaUPC"/>
            </a:rPr>
            <a:t>การกำหนดราคากลางงานก่อสร้าง</a:t>
          </a:r>
        </a:p>
      </xdr:txBody>
    </xdr:sp>
    <xdr:clientData/>
  </xdr:twoCellAnchor>
  <xdr:twoCellAnchor>
    <xdr:from>
      <xdr:col>0</xdr:col>
      <xdr:colOff>257175</xdr:colOff>
      <xdr:row>8</xdr:row>
      <xdr:rowOff>0</xdr:rowOff>
    </xdr:from>
    <xdr:to>
      <xdr:col>2</xdr:col>
      <xdr:colOff>504825</xdr:colOff>
      <xdr:row>8</xdr:row>
      <xdr:rowOff>0</xdr:rowOff>
    </xdr:to>
    <xdr:sp macro="" textlink="">
      <xdr:nvSpPr>
        <xdr:cNvPr id="9220" name="Text 8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257175" y="2371725"/>
          <a:ext cx="885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คค 0630 / จ.1 / </a:t>
          </a:r>
        </a:p>
      </xdr:txBody>
    </xdr:sp>
    <xdr:clientData/>
  </xdr:twoCellAnchor>
  <xdr:twoCellAnchor>
    <xdr:from>
      <xdr:col>5</xdr:col>
      <xdr:colOff>200025</xdr:colOff>
      <xdr:row>8</xdr:row>
      <xdr:rowOff>0</xdr:rowOff>
    </xdr:from>
    <xdr:to>
      <xdr:col>7</xdr:col>
      <xdr:colOff>438150</xdr:colOff>
      <xdr:row>8</xdr:row>
      <xdr:rowOff>0</xdr:rowOff>
    </xdr:to>
    <xdr:sp macro="" textlink="">
      <xdr:nvSpPr>
        <xdr:cNvPr id="9221" name="Text 9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2200275" y="2371725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กันยายน  2540</a:t>
          </a:r>
        </a:p>
      </xdr:txBody>
    </xdr:sp>
    <xdr:clientData/>
  </xdr:twoCellAnchor>
  <xdr:twoCellAnchor>
    <xdr:from>
      <xdr:col>1</xdr:col>
      <xdr:colOff>257175</xdr:colOff>
      <xdr:row>8</xdr:row>
      <xdr:rowOff>0</xdr:rowOff>
    </xdr:from>
    <xdr:to>
      <xdr:col>3</xdr:col>
      <xdr:colOff>495300</xdr:colOff>
      <xdr:row>8</xdr:row>
      <xdr:rowOff>0</xdr:rowOff>
    </xdr:to>
    <xdr:sp macro="" textlink="">
      <xdr:nvSpPr>
        <xdr:cNvPr id="9222" name="Text 10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638175" y="2371725"/>
          <a:ext cx="885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นายนาวิน  พุทธคุ้มวงศ์</a:t>
          </a:r>
        </a:p>
      </xdr:txBody>
    </xdr:sp>
    <xdr:clientData/>
  </xdr:twoCellAnchor>
  <xdr:twoCellAnchor>
    <xdr:from>
      <xdr:col>6</xdr:col>
      <xdr:colOff>466725</xdr:colOff>
      <xdr:row>8</xdr:row>
      <xdr:rowOff>0</xdr:rowOff>
    </xdr:from>
    <xdr:to>
      <xdr:col>9</xdr:col>
      <xdr:colOff>95250</xdr:colOff>
      <xdr:row>8</xdr:row>
      <xdr:rowOff>0</xdr:rowOff>
    </xdr:to>
    <xdr:sp macro="" textlink="">
      <xdr:nvSpPr>
        <xdr:cNvPr id="9223" name="Text 11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2762250" y="2371725"/>
          <a:ext cx="857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กันยายน  2540</a:t>
          </a:r>
        </a:p>
      </xdr:txBody>
    </xdr:sp>
    <xdr:clientData/>
  </xdr:twoCellAnchor>
  <xdr:twoCellAnchor>
    <xdr:from>
      <xdr:col>1</xdr:col>
      <xdr:colOff>200025</xdr:colOff>
      <xdr:row>8</xdr:row>
      <xdr:rowOff>0</xdr:rowOff>
    </xdr:from>
    <xdr:to>
      <xdr:col>3</xdr:col>
      <xdr:colOff>438150</xdr:colOff>
      <xdr:row>8</xdr:row>
      <xdr:rowOff>0</xdr:rowOff>
    </xdr:to>
    <xdr:sp macro="" textlink="">
      <xdr:nvSpPr>
        <xdr:cNvPr id="9224" name="Text 12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581025" y="2371725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ครบกำหนดรายงานตัว</a:t>
          </a:r>
        </a:p>
      </xdr:txBody>
    </xdr:sp>
    <xdr:clientData/>
  </xdr:twoCellAnchor>
  <xdr:twoCellAnchor>
    <xdr:from>
      <xdr:col>5</xdr:col>
      <xdr:colOff>133350</xdr:colOff>
      <xdr:row>8</xdr:row>
      <xdr:rowOff>0</xdr:rowOff>
    </xdr:from>
    <xdr:to>
      <xdr:col>7</xdr:col>
      <xdr:colOff>371475</xdr:colOff>
      <xdr:row>8</xdr:row>
      <xdr:rowOff>0</xdr:rowOff>
    </xdr:to>
    <xdr:sp macro="" textlink="">
      <xdr:nvSpPr>
        <xdr:cNvPr id="9225" name="Text 13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2133600" y="2371725"/>
          <a:ext cx="10001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นายนาวิน  พุทธคุ้มวงศ์</a:t>
          </a:r>
        </a:p>
      </xdr:txBody>
    </xdr:sp>
    <xdr:clientData/>
  </xdr:twoCellAnchor>
  <xdr:twoCellAnchor>
    <xdr:from>
      <xdr:col>7</xdr:col>
      <xdr:colOff>57150</xdr:colOff>
      <xdr:row>8</xdr:row>
      <xdr:rowOff>0</xdr:rowOff>
    </xdr:from>
    <xdr:to>
      <xdr:col>9</xdr:col>
      <xdr:colOff>295275</xdr:colOff>
      <xdr:row>8</xdr:row>
      <xdr:rowOff>0</xdr:rowOff>
    </xdr:to>
    <xdr:sp macro="" textlink="">
      <xdr:nvSpPr>
        <xdr:cNvPr id="9226" name="Text 14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2819400" y="2371725"/>
          <a:ext cx="10001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กันยายน  2540</a:t>
          </a:r>
        </a:p>
      </xdr:txBody>
    </xdr:sp>
    <xdr:clientData/>
  </xdr:twoCellAnchor>
  <xdr:twoCellAnchor>
    <xdr:from>
      <xdr:col>3</xdr:col>
      <xdr:colOff>276225</xdr:colOff>
      <xdr:row>8</xdr:row>
      <xdr:rowOff>0</xdr:rowOff>
    </xdr:from>
    <xdr:to>
      <xdr:col>5</xdr:col>
      <xdr:colOff>514350</xdr:colOff>
      <xdr:row>8</xdr:row>
      <xdr:rowOff>0</xdr:rowOff>
    </xdr:to>
    <xdr:sp macro="" textlink="">
      <xdr:nvSpPr>
        <xdr:cNvPr id="9227" name="Text 15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1419225" y="2371725"/>
          <a:ext cx="962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UPC"/>
              <a:cs typeface="AngsanaUPC"/>
            </a:rPr>
            <a:t>นายนาวิน  พุทธคุ้มวงศ์</a:t>
          </a:r>
        </a:p>
      </xdr:txBody>
    </xdr:sp>
    <xdr:clientData/>
  </xdr:twoCellAnchor>
  <xdr:twoCellAnchor>
    <xdr:from>
      <xdr:col>0</xdr:col>
      <xdr:colOff>190500</xdr:colOff>
      <xdr:row>38</xdr:row>
      <xdr:rowOff>0</xdr:rowOff>
    </xdr:from>
    <xdr:to>
      <xdr:col>4</xdr:col>
      <xdr:colOff>238125</xdr:colOff>
      <xdr:row>38</xdr:row>
      <xdr:rowOff>0</xdr:rowOff>
    </xdr:to>
    <xdr:grpSp>
      <xdr:nvGrpSpPr>
        <xdr:cNvPr id="9529" name="Group 12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GrpSpPr>
          <a:grpSpLocks/>
        </xdr:cNvGrpSpPr>
      </xdr:nvGrpSpPr>
      <xdr:grpSpPr bwMode="auto">
        <a:xfrm>
          <a:off x="190500" y="10915650"/>
          <a:ext cx="1571625" cy="0"/>
          <a:chOff x="-3440" y="-89793"/>
          <a:chExt cx="20358" cy="330"/>
        </a:xfrm>
      </xdr:grpSpPr>
      <xdr:sp macro="" textlink="">
        <xdr:nvSpPr>
          <xdr:cNvPr id="9229" name="Text 41">
            <a:extLst>
              <a:ext uri="{FF2B5EF4-FFF2-40B4-BE49-F238E27FC236}">
                <a16:creationId xmlns:a16="http://schemas.microsoft.com/office/drawing/2014/main" id="{00000000-0008-0000-0100-00000D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969" y="10915650"/>
            <a:ext cx="18137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วช.ทล.11 (ผู้จัดการโครงการฯ )</a:t>
            </a:r>
          </a:p>
        </xdr:txBody>
      </xdr:sp>
      <xdr:sp macro="" textlink="">
        <xdr:nvSpPr>
          <xdr:cNvPr id="9230" name="Text 42">
            <a:extLst>
              <a:ext uri="{FF2B5EF4-FFF2-40B4-BE49-F238E27FC236}">
                <a16:creationId xmlns:a16="http://schemas.microsoft.com/office/drawing/2014/main" id="{00000000-0008-0000-0100-00000E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039" y="10915650"/>
            <a:ext cx="13572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27432" bIns="41148" anchor="ctr" upright="1"/>
          <a:lstStyle/>
          <a:p>
            <a:pPr algn="ctr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เพื่อโปรดทราบ</a:t>
            </a:r>
          </a:p>
        </xdr:txBody>
      </xdr:sp>
      <xdr:grpSp>
        <xdr:nvGrpSpPr>
          <xdr:cNvPr id="9565" name="Group 15">
            <a:extLst>
              <a:ext uri="{FF2B5EF4-FFF2-40B4-BE49-F238E27FC236}">
                <a16:creationId xmlns:a16="http://schemas.microsoft.com/office/drawing/2014/main" id="{00000000-0008-0000-0100-00005D250000}"/>
              </a:ext>
            </a:extLst>
          </xdr:cNvPr>
          <xdr:cNvGrpSpPr>
            <a:grpSpLocks/>
          </xdr:cNvGrpSpPr>
        </xdr:nvGrpSpPr>
        <xdr:grpSpPr bwMode="auto">
          <a:xfrm>
            <a:off x="-3440" y="-89601"/>
            <a:ext cx="18174" cy="138"/>
            <a:chOff x="400000" y="22540000"/>
            <a:chExt cx="4660000" cy="920000"/>
          </a:xfrm>
        </xdr:grpSpPr>
        <xdr:sp macro="" textlink="">
          <xdr:nvSpPr>
            <xdr:cNvPr id="9232" name="Text 44">
              <a:extLs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436779" y="10915650"/>
              <a:ext cx="2530908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33" name="Text 45">
              <a:extLs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434684" y="10915650"/>
              <a:ext cx="4650544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xdr:twoCellAnchor>
    <xdr:from>
      <xdr:col>4</xdr:col>
      <xdr:colOff>352425</xdr:colOff>
      <xdr:row>38</xdr:row>
      <xdr:rowOff>0</xdr:rowOff>
    </xdr:from>
    <xdr:to>
      <xdr:col>9</xdr:col>
      <xdr:colOff>180975</xdr:colOff>
      <xdr:row>38</xdr:row>
      <xdr:rowOff>0</xdr:rowOff>
    </xdr:to>
    <xdr:grpSp>
      <xdr:nvGrpSpPr>
        <xdr:cNvPr id="9530" name="Group 18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GrpSpPr>
          <a:grpSpLocks/>
        </xdr:cNvGrpSpPr>
      </xdr:nvGrpSpPr>
      <xdr:grpSpPr bwMode="auto">
        <a:xfrm>
          <a:off x="1876425" y="10915650"/>
          <a:ext cx="1828800" cy="0"/>
          <a:chOff x="-1834" y="-121826"/>
          <a:chExt cx="18724" cy="336"/>
        </a:xfrm>
      </xdr:grpSpPr>
      <xdr:sp macro="" textlink="">
        <xdr:nvSpPr>
          <xdr:cNvPr id="9235" name="Text 47">
            <a:extLst>
              <a:ext uri="{FF2B5EF4-FFF2-40B4-BE49-F238E27FC236}">
                <a16:creationId xmlns:a16="http://schemas.microsoft.com/office/drawing/2014/main" id="{00000000-0008-0000-0100-000013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25801" y="10915650"/>
            <a:ext cx="15798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ชขท. ธนบุรี</a:t>
            </a:r>
          </a:p>
        </xdr:txBody>
      </xdr:sp>
      <xdr:sp macro="" textlink="">
        <xdr:nvSpPr>
          <xdr:cNvPr id="9236" name="Text 48">
            <a:extLst>
              <a:ext uri="{FF2B5EF4-FFF2-40B4-BE49-F238E27FC236}">
                <a16:creationId xmlns:a16="http://schemas.microsoft.com/office/drawing/2014/main" id="{00000000-0008-0000-0100-000014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1392" y="10915650"/>
            <a:ext cx="1219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27432" bIns="41148" anchor="ctr" upright="1"/>
          <a:lstStyle/>
          <a:p>
            <a:pPr algn="ctr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เพื่อโปรดทราบ</a:t>
            </a:r>
          </a:p>
        </xdr:txBody>
      </xdr:sp>
      <xdr:grpSp>
        <xdr:nvGrpSpPr>
          <xdr:cNvPr id="9560" name="Group 21">
            <a:extLst>
              <a:ext uri="{FF2B5EF4-FFF2-40B4-BE49-F238E27FC236}">
                <a16:creationId xmlns:a16="http://schemas.microsoft.com/office/drawing/2014/main" id="{00000000-0008-0000-0100-000058250000}"/>
              </a:ext>
            </a:extLst>
          </xdr:cNvPr>
          <xdr:cNvGrpSpPr>
            <a:grpSpLocks/>
          </xdr:cNvGrpSpPr>
        </xdr:nvGrpSpPr>
        <xdr:grpSpPr bwMode="auto">
          <a:xfrm>
            <a:off x="-1834" y="-121628"/>
            <a:ext cx="15810" cy="138"/>
            <a:chOff x="5860000" y="22700000"/>
            <a:chExt cx="5100000" cy="920000"/>
          </a:xfrm>
        </xdr:grpSpPr>
        <xdr:sp macro="" textlink="">
          <xdr:nvSpPr>
            <xdr:cNvPr id="9238" name="Text 50">
              <a:extLs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78650" y="10915650"/>
              <a:ext cx="2548126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39" name="Text 51">
              <a:extLs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9824" y="10915650"/>
              <a:ext cx="5096251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xdr:twoCellAnchor>
    <xdr:from>
      <xdr:col>2</xdr:col>
      <xdr:colOff>219075</xdr:colOff>
      <xdr:row>38</xdr:row>
      <xdr:rowOff>0</xdr:rowOff>
    </xdr:from>
    <xdr:to>
      <xdr:col>6</xdr:col>
      <xdr:colOff>342900</xdr:colOff>
      <xdr:row>38</xdr:row>
      <xdr:rowOff>0</xdr:rowOff>
    </xdr:to>
    <xdr:grpSp>
      <xdr:nvGrpSpPr>
        <xdr:cNvPr id="9531" name="Group 24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GrpSpPr>
          <a:grpSpLocks/>
        </xdr:cNvGrpSpPr>
      </xdr:nvGrpSpPr>
      <xdr:grpSpPr bwMode="auto">
        <a:xfrm>
          <a:off x="981075" y="10915650"/>
          <a:ext cx="1743075" cy="0"/>
          <a:chOff x="-3222" y="-151260"/>
          <a:chExt cx="20982" cy="288"/>
        </a:xfrm>
      </xdr:grpSpPr>
      <xdr:sp macro="" textlink="">
        <xdr:nvSpPr>
          <xdr:cNvPr id="9241" name="Text 59">
            <a:extLst>
              <a:ext uri="{FF2B5EF4-FFF2-40B4-BE49-F238E27FC236}">
                <a16:creationId xmlns:a16="http://schemas.microsoft.com/office/drawing/2014/main" id="{00000000-0008-0000-0100-000019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90320" y="10915650"/>
            <a:ext cx="19835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บริษัท นครหลวงวัตถุฯ    เพื่อทราบ</a:t>
            </a:r>
          </a:p>
        </xdr:txBody>
      </xdr:sp>
      <xdr:grpSp>
        <xdr:nvGrpSpPr>
          <xdr:cNvPr id="9555" name="Group 26">
            <a:extLst>
              <a:ext uri="{FF2B5EF4-FFF2-40B4-BE49-F238E27FC236}">
                <a16:creationId xmlns:a16="http://schemas.microsoft.com/office/drawing/2014/main" id="{00000000-0008-0000-0100-000053250000}"/>
              </a:ext>
            </a:extLst>
          </xdr:cNvPr>
          <xdr:cNvGrpSpPr>
            <a:grpSpLocks/>
          </xdr:cNvGrpSpPr>
        </xdr:nvGrpSpPr>
        <xdr:grpSpPr bwMode="auto">
          <a:xfrm>
            <a:off x="-3222" y="-151110"/>
            <a:ext cx="19890" cy="138"/>
            <a:chOff x="3020000" y="25340000"/>
            <a:chExt cx="5100000" cy="920000"/>
          </a:xfrm>
        </xdr:grpSpPr>
        <xdr:sp macro="" textlink="">
          <xdr:nvSpPr>
            <xdr:cNvPr id="9243" name="Text 61">
              <a:extLs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135" y="10915650"/>
              <a:ext cx="2557705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44" name="Text 62">
              <a:extLs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738018" y="10915650"/>
              <a:ext cx="5086012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xdr:twoCellAnchor>
    <xdr:from>
      <xdr:col>0</xdr:col>
      <xdr:colOff>190500</xdr:colOff>
      <xdr:row>38</xdr:row>
      <xdr:rowOff>0</xdr:rowOff>
    </xdr:from>
    <xdr:to>
      <xdr:col>4</xdr:col>
      <xdr:colOff>238125</xdr:colOff>
      <xdr:row>38</xdr:row>
      <xdr:rowOff>0</xdr:rowOff>
    </xdr:to>
    <xdr:grpSp>
      <xdr:nvGrpSpPr>
        <xdr:cNvPr id="9532" name="Group 29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GrpSpPr>
          <a:grpSpLocks/>
        </xdr:cNvGrpSpPr>
      </xdr:nvGrpSpPr>
      <xdr:grpSpPr bwMode="auto">
        <a:xfrm>
          <a:off x="190500" y="10915650"/>
          <a:ext cx="1571625" cy="0"/>
          <a:chOff x="-3440" y="-89793"/>
          <a:chExt cx="20358" cy="330"/>
        </a:xfrm>
      </xdr:grpSpPr>
      <xdr:sp macro="" textlink="">
        <xdr:nvSpPr>
          <xdr:cNvPr id="9246" name="Text 41">
            <a:extLst>
              <a:ext uri="{FF2B5EF4-FFF2-40B4-BE49-F238E27FC236}">
                <a16:creationId xmlns:a16="http://schemas.microsoft.com/office/drawing/2014/main" id="{00000000-0008-0000-0100-00001E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969" y="10915650"/>
            <a:ext cx="18137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วช.ทล.11 (ผู้จัดการโครงการฯ )</a:t>
            </a:r>
          </a:p>
        </xdr:txBody>
      </xdr:sp>
      <xdr:sp macro="" textlink="">
        <xdr:nvSpPr>
          <xdr:cNvPr id="9247" name="Text 42">
            <a:extLst>
              <a:ext uri="{FF2B5EF4-FFF2-40B4-BE49-F238E27FC236}">
                <a16:creationId xmlns:a16="http://schemas.microsoft.com/office/drawing/2014/main" id="{00000000-0008-0000-0100-00001F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039" y="10915650"/>
            <a:ext cx="13572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27432" bIns="41148" anchor="ctr" upright="1"/>
          <a:lstStyle/>
          <a:p>
            <a:pPr algn="ctr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เพื่อโปรดทราบ</a:t>
            </a:r>
          </a:p>
        </xdr:txBody>
      </xdr:sp>
      <xdr:grpSp>
        <xdr:nvGrpSpPr>
          <xdr:cNvPr id="9551" name="Group 32">
            <a:extLst>
              <a:ext uri="{FF2B5EF4-FFF2-40B4-BE49-F238E27FC236}">
                <a16:creationId xmlns:a16="http://schemas.microsoft.com/office/drawing/2014/main" id="{00000000-0008-0000-0100-00004F250000}"/>
              </a:ext>
            </a:extLst>
          </xdr:cNvPr>
          <xdr:cNvGrpSpPr>
            <a:grpSpLocks/>
          </xdr:cNvGrpSpPr>
        </xdr:nvGrpSpPr>
        <xdr:grpSpPr bwMode="auto">
          <a:xfrm>
            <a:off x="-3440" y="-89601"/>
            <a:ext cx="18174" cy="138"/>
            <a:chOff x="400000" y="22540000"/>
            <a:chExt cx="4660000" cy="920000"/>
          </a:xfrm>
        </xdr:grpSpPr>
        <xdr:sp macro="" textlink="">
          <xdr:nvSpPr>
            <xdr:cNvPr id="9249" name="Text 44">
              <a:extLs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436779" y="10915650"/>
              <a:ext cx="2530908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50" name="Text 45">
              <a:extLs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434684" y="10915650"/>
              <a:ext cx="4650544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xdr:twoCellAnchor>
    <xdr:from>
      <xdr:col>2</xdr:col>
      <xdr:colOff>219075</xdr:colOff>
      <xdr:row>38</xdr:row>
      <xdr:rowOff>0</xdr:rowOff>
    </xdr:from>
    <xdr:to>
      <xdr:col>6</xdr:col>
      <xdr:colOff>342900</xdr:colOff>
      <xdr:row>38</xdr:row>
      <xdr:rowOff>0</xdr:rowOff>
    </xdr:to>
    <xdr:grpSp>
      <xdr:nvGrpSpPr>
        <xdr:cNvPr id="9533" name="Group 35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GrpSpPr>
          <a:grpSpLocks/>
        </xdr:cNvGrpSpPr>
      </xdr:nvGrpSpPr>
      <xdr:grpSpPr bwMode="auto">
        <a:xfrm>
          <a:off x="981075" y="10915650"/>
          <a:ext cx="1743075" cy="0"/>
          <a:chOff x="-3222" y="-151260"/>
          <a:chExt cx="20982" cy="288"/>
        </a:xfrm>
      </xdr:grpSpPr>
      <xdr:sp macro="" textlink="">
        <xdr:nvSpPr>
          <xdr:cNvPr id="9252" name="Text 59">
            <a:extLst>
              <a:ext uri="{FF2B5EF4-FFF2-40B4-BE49-F238E27FC236}">
                <a16:creationId xmlns:a16="http://schemas.microsoft.com/office/drawing/2014/main" id="{00000000-0008-0000-0100-000024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90320" y="10915650"/>
            <a:ext cx="19835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บริษัท นครหลวงวัตถุฯ    เพื่อทราบ</a:t>
            </a:r>
          </a:p>
        </xdr:txBody>
      </xdr:sp>
      <xdr:grpSp>
        <xdr:nvGrpSpPr>
          <xdr:cNvPr id="9546" name="Group 37">
            <a:extLst>
              <a:ext uri="{FF2B5EF4-FFF2-40B4-BE49-F238E27FC236}">
                <a16:creationId xmlns:a16="http://schemas.microsoft.com/office/drawing/2014/main" id="{00000000-0008-0000-0100-00004A250000}"/>
              </a:ext>
            </a:extLst>
          </xdr:cNvPr>
          <xdr:cNvGrpSpPr>
            <a:grpSpLocks/>
          </xdr:cNvGrpSpPr>
        </xdr:nvGrpSpPr>
        <xdr:grpSpPr bwMode="auto">
          <a:xfrm>
            <a:off x="-3222" y="-151110"/>
            <a:ext cx="19890" cy="138"/>
            <a:chOff x="3020000" y="25340000"/>
            <a:chExt cx="5100000" cy="920000"/>
          </a:xfrm>
        </xdr:grpSpPr>
        <xdr:sp macro="" textlink="">
          <xdr:nvSpPr>
            <xdr:cNvPr id="9254" name="Text 61">
              <a:extLst>
                <a:ext uri="{FF2B5EF4-FFF2-40B4-BE49-F238E27FC236}">
                  <a16:creationId xmlns:a16="http://schemas.microsoft.com/office/drawing/2014/main" id="{00000000-0008-0000-0100-000026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135" y="10915650"/>
              <a:ext cx="2557705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55" name="Text 62">
              <a:extLs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738018" y="10915650"/>
              <a:ext cx="5086012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xdr:twoCellAnchor>
    <xdr:from>
      <xdr:col>0</xdr:col>
      <xdr:colOff>190500</xdr:colOff>
      <xdr:row>41</xdr:row>
      <xdr:rowOff>0</xdr:rowOff>
    </xdr:from>
    <xdr:to>
      <xdr:col>4</xdr:col>
      <xdr:colOff>238125</xdr:colOff>
      <xdr:row>41</xdr:row>
      <xdr:rowOff>0</xdr:rowOff>
    </xdr:to>
    <xdr:grpSp>
      <xdr:nvGrpSpPr>
        <xdr:cNvPr id="9534" name="Group 40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GrpSpPr>
          <a:grpSpLocks/>
        </xdr:cNvGrpSpPr>
      </xdr:nvGrpSpPr>
      <xdr:grpSpPr bwMode="auto">
        <a:xfrm>
          <a:off x="190500" y="11830050"/>
          <a:ext cx="1571625" cy="0"/>
          <a:chOff x="-3440" y="-89793"/>
          <a:chExt cx="20358" cy="330"/>
        </a:xfrm>
      </xdr:grpSpPr>
      <xdr:sp macro="" textlink="">
        <xdr:nvSpPr>
          <xdr:cNvPr id="9257" name="Text 41">
            <a:extLst>
              <a:ext uri="{FF2B5EF4-FFF2-40B4-BE49-F238E27FC236}">
                <a16:creationId xmlns:a16="http://schemas.microsoft.com/office/drawing/2014/main" id="{00000000-0008-0000-0100-000029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969" y="11830050"/>
            <a:ext cx="18137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วช.ทล.11 (ผู้จัดการโครงการฯ )</a:t>
            </a:r>
          </a:p>
        </xdr:txBody>
      </xdr:sp>
      <xdr:sp macro="" textlink="">
        <xdr:nvSpPr>
          <xdr:cNvPr id="9258" name="Text 42">
            <a:extLst>
              <a:ext uri="{FF2B5EF4-FFF2-40B4-BE49-F238E27FC236}">
                <a16:creationId xmlns:a16="http://schemas.microsoft.com/office/drawing/2014/main" id="{00000000-0008-0000-0100-00002A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039" y="11830050"/>
            <a:ext cx="13572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27432" bIns="41148" anchor="ctr" upright="1"/>
          <a:lstStyle/>
          <a:p>
            <a:pPr algn="ctr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เพื่อโปรดทราบ</a:t>
            </a:r>
          </a:p>
        </xdr:txBody>
      </xdr:sp>
      <xdr:grpSp>
        <xdr:nvGrpSpPr>
          <xdr:cNvPr id="9542" name="Group 43">
            <a:extLst>
              <a:ext uri="{FF2B5EF4-FFF2-40B4-BE49-F238E27FC236}">
                <a16:creationId xmlns:a16="http://schemas.microsoft.com/office/drawing/2014/main" id="{00000000-0008-0000-0100-000046250000}"/>
              </a:ext>
            </a:extLst>
          </xdr:cNvPr>
          <xdr:cNvGrpSpPr>
            <a:grpSpLocks/>
          </xdr:cNvGrpSpPr>
        </xdr:nvGrpSpPr>
        <xdr:grpSpPr bwMode="auto">
          <a:xfrm>
            <a:off x="-3440" y="-89601"/>
            <a:ext cx="18174" cy="138"/>
            <a:chOff x="400000" y="22540000"/>
            <a:chExt cx="4660000" cy="920000"/>
          </a:xfrm>
        </xdr:grpSpPr>
        <xdr:sp macro="" textlink="">
          <xdr:nvSpPr>
            <xdr:cNvPr id="9260" name="Text 44">
              <a:extLst>
                <a:ext uri="{FF2B5EF4-FFF2-40B4-BE49-F238E27FC236}">
                  <a16:creationId xmlns:a16="http://schemas.microsoft.com/office/drawing/2014/main" id="{00000000-0008-0000-0100-00002C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436779" y="11830050"/>
              <a:ext cx="2530908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61" name="Text 45">
              <a:extLs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1434684" y="11830050"/>
              <a:ext cx="4650544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xdr:twoCellAnchor>
    <xdr:from>
      <xdr:col>2</xdr:col>
      <xdr:colOff>219075</xdr:colOff>
      <xdr:row>41</xdr:row>
      <xdr:rowOff>0</xdr:rowOff>
    </xdr:from>
    <xdr:to>
      <xdr:col>6</xdr:col>
      <xdr:colOff>342900</xdr:colOff>
      <xdr:row>41</xdr:row>
      <xdr:rowOff>0</xdr:rowOff>
    </xdr:to>
    <xdr:grpSp>
      <xdr:nvGrpSpPr>
        <xdr:cNvPr id="9535" name="Group 46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GrpSpPr>
          <a:grpSpLocks/>
        </xdr:cNvGrpSpPr>
      </xdr:nvGrpSpPr>
      <xdr:grpSpPr bwMode="auto">
        <a:xfrm>
          <a:off x="981075" y="11830050"/>
          <a:ext cx="1743075" cy="0"/>
          <a:chOff x="-3222" y="-151260"/>
          <a:chExt cx="20982" cy="288"/>
        </a:xfrm>
      </xdr:grpSpPr>
      <xdr:sp macro="" textlink="">
        <xdr:nvSpPr>
          <xdr:cNvPr id="9263" name="Text 59">
            <a:extLst>
              <a:ext uri="{FF2B5EF4-FFF2-40B4-BE49-F238E27FC236}">
                <a16:creationId xmlns:a16="http://schemas.microsoft.com/office/drawing/2014/main" id="{00000000-0008-0000-0100-00002F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90320" y="11830050"/>
            <a:ext cx="19835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41148" rIns="0" bIns="41148" anchor="ctr" upright="1"/>
          <a:lstStyle/>
          <a:p>
            <a:pPr algn="l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สำเนาเรียน     บริษัท นครหลวงวัตถุฯ    เพื่อทราบ</a:t>
            </a:r>
          </a:p>
        </xdr:txBody>
      </xdr:sp>
      <xdr:grpSp>
        <xdr:nvGrpSpPr>
          <xdr:cNvPr id="9537" name="Group 48">
            <a:extLst>
              <a:ext uri="{FF2B5EF4-FFF2-40B4-BE49-F238E27FC236}">
                <a16:creationId xmlns:a16="http://schemas.microsoft.com/office/drawing/2014/main" id="{00000000-0008-0000-0100-000041250000}"/>
              </a:ext>
            </a:extLst>
          </xdr:cNvPr>
          <xdr:cNvGrpSpPr>
            <a:grpSpLocks/>
          </xdr:cNvGrpSpPr>
        </xdr:nvGrpSpPr>
        <xdr:grpSpPr bwMode="auto">
          <a:xfrm>
            <a:off x="-3222" y="-151110"/>
            <a:ext cx="19890" cy="138"/>
            <a:chOff x="3020000" y="25340000"/>
            <a:chExt cx="5100000" cy="920000"/>
          </a:xfrm>
        </xdr:grpSpPr>
        <xdr:sp macro="" textlink="">
          <xdr:nvSpPr>
            <xdr:cNvPr id="9265" name="Text 61">
              <a:extLst>
                <a:ext uri="{FF2B5EF4-FFF2-40B4-BE49-F238E27FC236}">
                  <a16:creationId xmlns:a16="http://schemas.microsoft.com/office/drawing/2014/main" id="{00000000-0008-0000-0100-000031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135" y="11830050"/>
              <a:ext cx="2557705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(นายนาวิน   พุทธคุ้มวงศ์)</a:t>
              </a:r>
            </a:p>
          </xdr:txBody>
        </xdr:sp>
        <xdr:sp macro="" textlink="">
          <xdr:nvSpPr>
            <xdr:cNvPr id="9266" name="Text 62">
              <a:extLs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738018" y="11830050"/>
              <a:ext cx="5086012" cy="0"/>
            </a:xfrm>
            <a:prstGeom prst="rect">
              <a:avLst/>
            </a:prstGeom>
            <a:noFill/>
            <a:ln w="1">
              <a:noFill/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th-TH" sz="1200" b="0" i="0" strike="noStrike">
                  <a:solidFill>
                    <a:srgbClr val="000000"/>
                  </a:solidFill>
                  <a:latin typeface="AngsanaUPC"/>
                  <a:cs typeface="AngsanaUPC"/>
                </a:rPr>
                <a:t>ชค.สท.4 สายบางบอน-บรรจบทางหลวงหมายเลข 340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19050</xdr:rowOff>
        </xdr:from>
        <xdr:to>
          <xdr:col>1</xdr:col>
          <xdr:colOff>171450</xdr:colOff>
          <xdr:row>1</xdr:row>
          <xdr:rowOff>47625</xdr:rowOff>
        </xdr:to>
        <xdr:sp macro="" textlink="">
          <xdr:nvSpPr>
            <xdr:cNvPr id="9267" name="Object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85725</xdr:rowOff>
    </xdr:from>
    <xdr:to>
      <xdr:col>1</xdr:col>
      <xdr:colOff>590550</xdr:colOff>
      <xdr:row>1</xdr:row>
      <xdr:rowOff>295275</xdr:rowOff>
    </xdr:to>
    <xdr:sp macro="" textlink="">
      <xdr:nvSpPr>
        <xdr:cNvPr id="5253" name="AutoShape 1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>
          <a:spLocks noChangeArrowheads="1"/>
        </xdr:cNvSpPr>
      </xdr:nvSpPr>
      <xdr:spPr bwMode="auto">
        <a:xfrm>
          <a:off x="1000125" y="52387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2</xdr:row>
      <xdr:rowOff>95250</xdr:rowOff>
    </xdr:from>
    <xdr:to>
      <xdr:col>1</xdr:col>
      <xdr:colOff>600075</xdr:colOff>
      <xdr:row>2</xdr:row>
      <xdr:rowOff>304800</xdr:rowOff>
    </xdr:to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>
          <a:spLocks noChangeArrowheads="1"/>
        </xdr:cNvSpPr>
      </xdr:nvSpPr>
      <xdr:spPr bwMode="auto">
        <a:xfrm>
          <a:off x="1009650" y="84772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3</xdr:row>
      <xdr:rowOff>66675</xdr:rowOff>
    </xdr:from>
    <xdr:to>
      <xdr:col>1</xdr:col>
      <xdr:colOff>590550</xdr:colOff>
      <xdr:row>3</xdr:row>
      <xdr:rowOff>276225</xdr:rowOff>
    </xdr:to>
    <xdr:sp macro="" textlink="">
      <xdr:nvSpPr>
        <xdr:cNvPr id="5255" name="AutoShape 3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>
          <a:spLocks noChangeArrowheads="1"/>
        </xdr:cNvSpPr>
      </xdr:nvSpPr>
      <xdr:spPr bwMode="auto">
        <a:xfrm>
          <a:off x="1000125" y="113347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4</xdr:row>
      <xdr:rowOff>85725</xdr:rowOff>
    </xdr:from>
    <xdr:to>
      <xdr:col>1</xdr:col>
      <xdr:colOff>600075</xdr:colOff>
      <xdr:row>4</xdr:row>
      <xdr:rowOff>295275</xdr:rowOff>
    </xdr:to>
    <xdr:sp macro="" textlink="">
      <xdr:nvSpPr>
        <xdr:cNvPr id="5256" name="AutoShape 4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>
          <a:spLocks noChangeArrowheads="1"/>
        </xdr:cNvSpPr>
      </xdr:nvSpPr>
      <xdr:spPr bwMode="auto">
        <a:xfrm>
          <a:off x="1009650" y="146685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5</xdr:row>
      <xdr:rowOff>66675</xdr:rowOff>
    </xdr:from>
    <xdr:to>
      <xdr:col>1</xdr:col>
      <xdr:colOff>600075</xdr:colOff>
      <xdr:row>5</xdr:row>
      <xdr:rowOff>276225</xdr:rowOff>
    </xdr:to>
    <xdr:sp macro="" textlink="">
      <xdr:nvSpPr>
        <xdr:cNvPr id="5257" name="AutoShape 5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>
          <a:spLocks noChangeArrowheads="1"/>
        </xdr:cNvSpPr>
      </xdr:nvSpPr>
      <xdr:spPr bwMode="auto">
        <a:xfrm>
          <a:off x="1009650" y="176212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6</xdr:row>
      <xdr:rowOff>85725</xdr:rowOff>
    </xdr:from>
    <xdr:to>
      <xdr:col>2</xdr:col>
      <xdr:colOff>0</xdr:colOff>
      <xdr:row>6</xdr:row>
      <xdr:rowOff>295275</xdr:rowOff>
    </xdr:to>
    <xdr:sp macro="" textlink="">
      <xdr:nvSpPr>
        <xdr:cNvPr id="5258" name="AutoShape 6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>
          <a:spLocks noChangeArrowheads="1"/>
        </xdr:cNvSpPr>
      </xdr:nvSpPr>
      <xdr:spPr bwMode="auto">
        <a:xfrm>
          <a:off x="1019175" y="209550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8</xdr:row>
      <xdr:rowOff>76200</xdr:rowOff>
    </xdr:from>
    <xdr:to>
      <xdr:col>1</xdr:col>
      <xdr:colOff>590550</xdr:colOff>
      <xdr:row>8</xdr:row>
      <xdr:rowOff>285750</xdr:rowOff>
    </xdr:to>
    <xdr:sp macro="" textlink="">
      <xdr:nvSpPr>
        <xdr:cNvPr id="5259" name="AutoShape 7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>
          <a:spLocks noChangeArrowheads="1"/>
        </xdr:cNvSpPr>
      </xdr:nvSpPr>
      <xdr:spPr bwMode="auto">
        <a:xfrm>
          <a:off x="1000125" y="271462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9</xdr:row>
      <xdr:rowOff>95250</xdr:rowOff>
    </xdr:from>
    <xdr:to>
      <xdr:col>1</xdr:col>
      <xdr:colOff>600075</xdr:colOff>
      <xdr:row>9</xdr:row>
      <xdr:rowOff>304800</xdr:rowOff>
    </xdr:to>
    <xdr:sp macro="" textlink="">
      <xdr:nvSpPr>
        <xdr:cNvPr id="5260" name="AutoShape 8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>
          <a:spLocks noChangeArrowheads="1"/>
        </xdr:cNvSpPr>
      </xdr:nvSpPr>
      <xdr:spPr bwMode="auto">
        <a:xfrm>
          <a:off x="1009650" y="304800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10</xdr:row>
      <xdr:rowOff>66675</xdr:rowOff>
    </xdr:from>
    <xdr:to>
      <xdr:col>2</xdr:col>
      <xdr:colOff>0</xdr:colOff>
      <xdr:row>10</xdr:row>
      <xdr:rowOff>276225</xdr:rowOff>
    </xdr:to>
    <xdr:sp macro="" textlink="">
      <xdr:nvSpPr>
        <xdr:cNvPr id="5261" name="AutoShape 9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>
          <a:spLocks noChangeArrowheads="1"/>
        </xdr:cNvSpPr>
      </xdr:nvSpPr>
      <xdr:spPr bwMode="auto">
        <a:xfrm>
          <a:off x="1019175" y="333375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13</xdr:row>
      <xdr:rowOff>76200</xdr:rowOff>
    </xdr:from>
    <xdr:to>
      <xdr:col>2</xdr:col>
      <xdr:colOff>0</xdr:colOff>
      <xdr:row>13</xdr:row>
      <xdr:rowOff>285750</xdr:rowOff>
    </xdr:to>
    <xdr:sp macro="" textlink="">
      <xdr:nvSpPr>
        <xdr:cNvPr id="5262" name="AutoShape 10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>
          <a:spLocks noChangeArrowheads="1"/>
        </xdr:cNvSpPr>
      </xdr:nvSpPr>
      <xdr:spPr bwMode="auto">
        <a:xfrm>
          <a:off x="1019175" y="428625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14</xdr:row>
      <xdr:rowOff>76200</xdr:rowOff>
    </xdr:from>
    <xdr:to>
      <xdr:col>1</xdr:col>
      <xdr:colOff>600075</xdr:colOff>
      <xdr:row>14</xdr:row>
      <xdr:rowOff>285750</xdr:rowOff>
    </xdr:to>
    <xdr:sp macro="" textlink="">
      <xdr:nvSpPr>
        <xdr:cNvPr id="5263" name="AutoShape 11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>
          <a:spLocks noChangeArrowheads="1"/>
        </xdr:cNvSpPr>
      </xdr:nvSpPr>
      <xdr:spPr bwMode="auto">
        <a:xfrm>
          <a:off x="1009650" y="460057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15</xdr:row>
      <xdr:rowOff>76200</xdr:rowOff>
    </xdr:from>
    <xdr:to>
      <xdr:col>2</xdr:col>
      <xdr:colOff>0</xdr:colOff>
      <xdr:row>15</xdr:row>
      <xdr:rowOff>285750</xdr:rowOff>
    </xdr:to>
    <xdr:sp macro="" textlink="">
      <xdr:nvSpPr>
        <xdr:cNvPr id="5264" name="AutoShape 12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>
          <a:spLocks noChangeArrowheads="1"/>
        </xdr:cNvSpPr>
      </xdr:nvSpPr>
      <xdr:spPr bwMode="auto">
        <a:xfrm>
          <a:off x="1019175" y="491490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76200</xdr:rowOff>
    </xdr:from>
    <xdr:to>
      <xdr:col>1</xdr:col>
      <xdr:colOff>590550</xdr:colOff>
      <xdr:row>17</xdr:row>
      <xdr:rowOff>285750</xdr:rowOff>
    </xdr:to>
    <xdr:sp macro="" textlink="">
      <xdr:nvSpPr>
        <xdr:cNvPr id="5265" name="AutoShape 13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>
          <a:spLocks noChangeArrowheads="1"/>
        </xdr:cNvSpPr>
      </xdr:nvSpPr>
      <xdr:spPr bwMode="auto">
        <a:xfrm>
          <a:off x="1000125" y="554355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18</xdr:row>
      <xdr:rowOff>57150</xdr:rowOff>
    </xdr:from>
    <xdr:to>
      <xdr:col>1</xdr:col>
      <xdr:colOff>600075</xdr:colOff>
      <xdr:row>18</xdr:row>
      <xdr:rowOff>285750</xdr:rowOff>
    </xdr:to>
    <xdr:sp macro="" textlink="">
      <xdr:nvSpPr>
        <xdr:cNvPr id="5266" name="AutoShape 14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>
          <a:spLocks noChangeArrowheads="1"/>
        </xdr:cNvSpPr>
      </xdr:nvSpPr>
      <xdr:spPr bwMode="auto">
        <a:xfrm>
          <a:off x="942975" y="5838825"/>
          <a:ext cx="266700" cy="228600"/>
        </a:xfrm>
        <a:prstGeom prst="notchedRightArrow">
          <a:avLst>
            <a:gd name="adj1" fmla="val 50000"/>
            <a:gd name="adj2" fmla="val 291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19</xdr:row>
      <xdr:rowOff>47625</xdr:rowOff>
    </xdr:from>
    <xdr:to>
      <xdr:col>2</xdr:col>
      <xdr:colOff>0</xdr:colOff>
      <xdr:row>19</xdr:row>
      <xdr:rowOff>276225</xdr:rowOff>
    </xdr:to>
    <xdr:sp macro="" textlink="">
      <xdr:nvSpPr>
        <xdr:cNvPr id="5267" name="AutoShape 15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>
          <a:spLocks noChangeArrowheads="1"/>
        </xdr:cNvSpPr>
      </xdr:nvSpPr>
      <xdr:spPr bwMode="auto">
        <a:xfrm>
          <a:off x="952500" y="6143625"/>
          <a:ext cx="266700" cy="228600"/>
        </a:xfrm>
        <a:prstGeom prst="notchedRightArrow">
          <a:avLst>
            <a:gd name="adj1" fmla="val 50000"/>
            <a:gd name="adj2" fmla="val 291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20</xdr:row>
      <xdr:rowOff>47625</xdr:rowOff>
    </xdr:from>
    <xdr:to>
      <xdr:col>2</xdr:col>
      <xdr:colOff>0</xdr:colOff>
      <xdr:row>20</xdr:row>
      <xdr:rowOff>276225</xdr:rowOff>
    </xdr:to>
    <xdr:sp macro="" textlink="">
      <xdr:nvSpPr>
        <xdr:cNvPr id="5268" name="AutoShape 16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>
          <a:spLocks noChangeArrowheads="1"/>
        </xdr:cNvSpPr>
      </xdr:nvSpPr>
      <xdr:spPr bwMode="auto">
        <a:xfrm>
          <a:off x="952500" y="6457950"/>
          <a:ext cx="266700" cy="228600"/>
        </a:xfrm>
        <a:prstGeom prst="notchedRightArrow">
          <a:avLst>
            <a:gd name="adj1" fmla="val 50000"/>
            <a:gd name="adj2" fmla="val 291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9525</xdr:rowOff>
    </xdr:from>
    <xdr:to>
      <xdr:col>3</xdr:col>
      <xdr:colOff>371475</xdr:colOff>
      <xdr:row>1</xdr:row>
      <xdr:rowOff>9525</xdr:rowOff>
    </xdr:to>
    <xdr:sp macro="" textlink="">
      <xdr:nvSpPr>
        <xdr:cNvPr id="5137" name="Sound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>
          <a:spLocks noEditPoints="1" noChangeArrowheads="1"/>
        </xdr:cNvSpPr>
      </xdr:nvSpPr>
      <xdr:spPr bwMode="auto">
        <a:xfrm>
          <a:off x="3533775" y="9525"/>
          <a:ext cx="266700" cy="438150"/>
        </a:xfrm>
        <a:custGeom>
          <a:avLst/>
          <a:gdLst>
            <a:gd name="T0" fmla="*/ 11164 w 21600"/>
            <a:gd name="T1" fmla="*/ 21159 h 21600"/>
            <a:gd name="T2" fmla="*/ 11164 w 21600"/>
            <a:gd name="T3" fmla="*/ 0 h 21600"/>
            <a:gd name="T4" fmla="*/ 0 w 21600"/>
            <a:gd name="T5" fmla="*/ 10800 h 21600"/>
            <a:gd name="T6" fmla="*/ 21600 w 21600"/>
            <a:gd name="T7" fmla="*/ 10800 h 21600"/>
            <a:gd name="T8" fmla="*/ 761 w 21600"/>
            <a:gd name="T9" fmla="*/ 22454 h 21600"/>
            <a:gd name="T10" fmla="*/ 21069 w 21600"/>
            <a:gd name="T11" fmla="*/ 28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7273"/>
              </a:moveTo>
              <a:lnTo>
                <a:pt x="5824" y="7273"/>
              </a:lnTo>
              <a:lnTo>
                <a:pt x="11164" y="0"/>
              </a:lnTo>
              <a:lnTo>
                <a:pt x="11164" y="21159"/>
              </a:lnTo>
              <a:lnTo>
                <a:pt x="5824" y="13885"/>
              </a:lnTo>
              <a:lnTo>
                <a:pt x="0" y="13885"/>
              </a:lnTo>
              <a:lnTo>
                <a:pt x="0" y="7273"/>
              </a:lnTo>
              <a:close/>
            </a:path>
            <a:path w="21600" h="21600">
              <a:moveTo>
                <a:pt x="13024" y="7273"/>
              </a:moveTo>
              <a:lnTo>
                <a:pt x="13591" y="6722"/>
              </a:lnTo>
              <a:lnTo>
                <a:pt x="13833" y="7548"/>
              </a:lnTo>
              <a:lnTo>
                <a:pt x="14076" y="8485"/>
              </a:lnTo>
              <a:lnTo>
                <a:pt x="14157" y="9367"/>
              </a:lnTo>
              <a:lnTo>
                <a:pt x="14197" y="10524"/>
              </a:lnTo>
              <a:lnTo>
                <a:pt x="14197" y="11406"/>
              </a:lnTo>
              <a:lnTo>
                <a:pt x="14116" y="12012"/>
              </a:lnTo>
              <a:lnTo>
                <a:pt x="13995" y="12728"/>
              </a:lnTo>
              <a:lnTo>
                <a:pt x="13833" y="13444"/>
              </a:lnTo>
              <a:lnTo>
                <a:pt x="13712" y="14106"/>
              </a:lnTo>
              <a:lnTo>
                <a:pt x="13591" y="14546"/>
              </a:lnTo>
              <a:lnTo>
                <a:pt x="13065" y="13885"/>
              </a:lnTo>
              <a:lnTo>
                <a:pt x="13307" y="12893"/>
              </a:lnTo>
              <a:lnTo>
                <a:pt x="13469" y="11791"/>
              </a:lnTo>
              <a:lnTo>
                <a:pt x="13550" y="10910"/>
              </a:lnTo>
              <a:lnTo>
                <a:pt x="13591" y="10138"/>
              </a:lnTo>
              <a:lnTo>
                <a:pt x="13469" y="9367"/>
              </a:lnTo>
              <a:lnTo>
                <a:pt x="13388" y="8595"/>
              </a:lnTo>
              <a:lnTo>
                <a:pt x="13267" y="7934"/>
              </a:lnTo>
              <a:lnTo>
                <a:pt x="13024" y="7273"/>
              </a:lnTo>
              <a:close/>
            </a:path>
            <a:path w="21600" h="21600">
              <a:moveTo>
                <a:pt x="16382" y="3967"/>
              </a:moveTo>
              <a:lnTo>
                <a:pt x="16786" y="5179"/>
              </a:lnTo>
              <a:lnTo>
                <a:pt x="17150" y="6612"/>
              </a:lnTo>
              <a:lnTo>
                <a:pt x="17474" y="8651"/>
              </a:lnTo>
              <a:lnTo>
                <a:pt x="17595" y="9753"/>
              </a:lnTo>
              <a:lnTo>
                <a:pt x="17635" y="12012"/>
              </a:lnTo>
              <a:lnTo>
                <a:pt x="17393" y="13665"/>
              </a:lnTo>
              <a:lnTo>
                <a:pt x="17150" y="15208"/>
              </a:lnTo>
              <a:lnTo>
                <a:pt x="16786" y="16310"/>
              </a:lnTo>
              <a:lnTo>
                <a:pt x="16341" y="17687"/>
              </a:lnTo>
              <a:lnTo>
                <a:pt x="15815" y="17081"/>
              </a:lnTo>
              <a:lnTo>
                <a:pt x="16503" y="14602"/>
              </a:lnTo>
              <a:lnTo>
                <a:pt x="16786" y="13169"/>
              </a:lnTo>
              <a:lnTo>
                <a:pt x="16867" y="12012"/>
              </a:lnTo>
              <a:lnTo>
                <a:pt x="16867" y="9642"/>
              </a:lnTo>
              <a:lnTo>
                <a:pt x="16705" y="7989"/>
              </a:lnTo>
              <a:lnTo>
                <a:pt x="16422" y="6612"/>
              </a:lnTo>
              <a:lnTo>
                <a:pt x="16220" y="5675"/>
              </a:lnTo>
              <a:lnTo>
                <a:pt x="15856" y="4518"/>
              </a:lnTo>
              <a:lnTo>
                <a:pt x="16382" y="3967"/>
              </a:lnTo>
              <a:close/>
            </a:path>
            <a:path w="21600" h="21600">
              <a:moveTo>
                <a:pt x="18889" y="1377"/>
              </a:moveTo>
              <a:lnTo>
                <a:pt x="19415" y="826"/>
              </a:lnTo>
              <a:lnTo>
                <a:pt x="20194" y="2576"/>
              </a:lnTo>
              <a:lnTo>
                <a:pt x="20831" y="4683"/>
              </a:lnTo>
              <a:lnTo>
                <a:pt x="21357" y="7204"/>
              </a:lnTo>
              <a:lnTo>
                <a:pt x="21650" y="9450"/>
              </a:lnTo>
              <a:lnTo>
                <a:pt x="21600" y="12301"/>
              </a:lnTo>
              <a:lnTo>
                <a:pt x="21215" y="15938"/>
              </a:lnTo>
              <a:lnTo>
                <a:pt x="20629" y="18348"/>
              </a:lnTo>
              <a:lnTo>
                <a:pt x="19415" y="21655"/>
              </a:lnTo>
              <a:lnTo>
                <a:pt x="18889" y="21159"/>
              </a:lnTo>
              <a:lnTo>
                <a:pt x="19901" y="18404"/>
              </a:lnTo>
              <a:lnTo>
                <a:pt x="20467" y="15593"/>
              </a:lnTo>
              <a:lnTo>
                <a:pt x="20791" y="12342"/>
              </a:lnTo>
              <a:lnTo>
                <a:pt x="20871" y="9532"/>
              </a:lnTo>
              <a:lnTo>
                <a:pt x="20629" y="7411"/>
              </a:lnTo>
              <a:lnTo>
                <a:pt x="20062" y="4628"/>
              </a:lnTo>
              <a:lnTo>
                <a:pt x="19415" y="2810"/>
              </a:lnTo>
              <a:lnTo>
                <a:pt x="18889" y="1377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409575</xdr:colOff>
      <xdr:row>11</xdr:row>
      <xdr:rowOff>66675</xdr:rowOff>
    </xdr:from>
    <xdr:to>
      <xdr:col>2</xdr:col>
      <xdr:colOff>0</xdr:colOff>
      <xdr:row>11</xdr:row>
      <xdr:rowOff>276225</xdr:rowOff>
    </xdr:to>
    <xdr:sp macro="" textlink="">
      <xdr:nvSpPr>
        <xdr:cNvPr id="5270" name="AutoShape 18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>
          <a:spLocks noChangeArrowheads="1"/>
        </xdr:cNvSpPr>
      </xdr:nvSpPr>
      <xdr:spPr bwMode="auto">
        <a:xfrm>
          <a:off x="1019175" y="364807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12</xdr:row>
      <xdr:rowOff>66675</xdr:rowOff>
    </xdr:from>
    <xdr:to>
      <xdr:col>2</xdr:col>
      <xdr:colOff>0</xdr:colOff>
      <xdr:row>12</xdr:row>
      <xdr:rowOff>276225</xdr:rowOff>
    </xdr:to>
    <xdr:sp macro="" textlink="">
      <xdr:nvSpPr>
        <xdr:cNvPr id="5271" name="AutoShape 19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>
          <a:spLocks noChangeArrowheads="1"/>
        </xdr:cNvSpPr>
      </xdr:nvSpPr>
      <xdr:spPr bwMode="auto">
        <a:xfrm>
          <a:off x="1019175" y="3962400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22</xdr:row>
      <xdr:rowOff>47625</xdr:rowOff>
    </xdr:from>
    <xdr:to>
      <xdr:col>2</xdr:col>
      <xdr:colOff>0</xdr:colOff>
      <xdr:row>22</xdr:row>
      <xdr:rowOff>276225</xdr:rowOff>
    </xdr:to>
    <xdr:sp macro="" textlink="">
      <xdr:nvSpPr>
        <xdr:cNvPr id="5272" name="AutoShape 20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>
          <a:spLocks noChangeArrowheads="1"/>
        </xdr:cNvSpPr>
      </xdr:nvSpPr>
      <xdr:spPr bwMode="auto">
        <a:xfrm>
          <a:off x="952500" y="7086600"/>
          <a:ext cx="266700" cy="228600"/>
        </a:xfrm>
        <a:prstGeom prst="notchedRightArrow">
          <a:avLst>
            <a:gd name="adj1" fmla="val 50000"/>
            <a:gd name="adj2" fmla="val 291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409575</xdr:colOff>
      <xdr:row>16</xdr:row>
      <xdr:rowOff>76200</xdr:rowOff>
    </xdr:from>
    <xdr:to>
      <xdr:col>2</xdr:col>
      <xdr:colOff>0</xdr:colOff>
      <xdr:row>16</xdr:row>
      <xdr:rowOff>285750</xdr:rowOff>
    </xdr:to>
    <xdr:sp macro="" textlink="">
      <xdr:nvSpPr>
        <xdr:cNvPr id="5273" name="AutoShape 21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>
          <a:spLocks noChangeArrowheads="1"/>
        </xdr:cNvSpPr>
      </xdr:nvSpPr>
      <xdr:spPr bwMode="auto">
        <a:xfrm>
          <a:off x="1019175" y="5229225"/>
          <a:ext cx="200025" cy="209550"/>
        </a:xfrm>
        <a:prstGeom prst="smileyFace">
          <a:avLst>
            <a:gd name="adj" fmla="val 4653"/>
          </a:avLst>
        </a:prstGeom>
        <a:solidFill>
          <a:srgbClr val="33CC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21</xdr:row>
      <xdr:rowOff>47625</xdr:rowOff>
    </xdr:from>
    <xdr:to>
      <xdr:col>2</xdr:col>
      <xdr:colOff>0</xdr:colOff>
      <xdr:row>21</xdr:row>
      <xdr:rowOff>276225</xdr:rowOff>
    </xdr:to>
    <xdr:sp macro="" textlink="">
      <xdr:nvSpPr>
        <xdr:cNvPr id="5274" name="AutoShape 22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>
          <a:spLocks noChangeArrowheads="1"/>
        </xdr:cNvSpPr>
      </xdr:nvSpPr>
      <xdr:spPr bwMode="auto">
        <a:xfrm>
          <a:off x="952500" y="6772275"/>
          <a:ext cx="266700" cy="228600"/>
        </a:xfrm>
        <a:prstGeom prst="notchedRightArrow">
          <a:avLst>
            <a:gd name="adj1" fmla="val 50000"/>
            <a:gd name="adj2" fmla="val 291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21</xdr:row>
      <xdr:rowOff>9525</xdr:rowOff>
    </xdr:from>
    <xdr:to>
      <xdr:col>2</xdr:col>
      <xdr:colOff>0</xdr:colOff>
      <xdr:row>23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52475" y="5686425"/>
          <a:ext cx="133350" cy="561975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57150</xdr:colOff>
      <xdr:row>21</xdr:row>
      <xdr:rowOff>28575</xdr:rowOff>
    </xdr:from>
    <xdr:to>
      <xdr:col>9</xdr:col>
      <xdr:colOff>142875</xdr:colOff>
      <xdr:row>23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991100" y="5705475"/>
          <a:ext cx="85725" cy="533400"/>
        </a:xfrm>
        <a:prstGeom prst="righ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\AppData\Local\Microsoft\Windows\INetCache\IE\OH3JR5L4\&#3605;&#3656;&#3629;&#3648;&#3605;&#3636;&#3617;&#3607;&#3634;&#3591;&#3648;&#3586;&#3657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648;&#3607;&#3624;&#3610;&#3634;&#3621;\&#3650;&#3588;&#3619;&#3591;&#3585;&#3634;&#3619;&#3629;&#3639;&#3656;&#3609;%20&#3654;\&#3605;&#3656;&#3629;&#3648;&#3605;&#3636;&#3617;&#3607;&#3634;&#3591;&#3648;&#3586;&#3657;&#363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%20&#3607;&#3623;&#3637;&#3624;&#3633;&#3585;&#3604;&#3636;&#3660;\&#3619;&#3634;&#3588;&#3634;&#3585;&#3621;&#3634;&#3591;\&#3629;&#3634;&#3588;&#3634;&#3619;&#3649;&#3610;&#3604;&#3617;&#3636;&#3609;&#3605;&#3633;&#3609;%20Version%202\&#3605;&#3656;&#3629;&#3648;&#3605;&#3636;&#3617;&#3607;&#3634;&#3591;&#3648;&#3586;&#3657;&#363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48;&#3607;&#3624;&#3610;&#3634;&#3621;\&#3591;&#3634;&#3609;&#3611;&#3619;&#3632;&#3617;&#3634;&#3603;&#3619;&#3634;&#3588;&#3634;\&#3650;&#3588;&#3619;&#3591;&#3585;&#3634;&#3619;&#3585;&#3656;&#3629;&#3626;&#3619;&#3657;&#3634;&#3591;\&#3650;&#3588;&#3619;&#3591;&#3585;&#3634;&#3619;%20&#3611;&#3637;%2049\&#3611;&#3637;%2049%20&#3648;&#3614;&#3636;&#3656;&#3617;&#3648;&#3605;&#3636;&#3617;\&#3585;&#3656;&#3629;&#3626;&#3619;&#3657;&#3634;&#3591;&#3627;&#3657;&#3629;&#3591;&#3609;&#3657;&#3635;&#3651;&#3605;&#3657;&#3629;&#3633;&#3602;&#3592;&#3633;&#3609;&#3607;&#3609;&#3660;\&#3585;&#3656;&#3629;&#3626;&#3619;&#3657;&#3634;&#3591;&#3627;&#3657;&#3629;&#3591;&#3609;&#3657;&#3635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14;&#3633;&#3626;&#3604;&#3640;%202566\&#3585;&#3656;&#3629;&#3626;&#3619;&#3657;&#3634;&#3591;&#3629;&#3634;&#3588;&#3634;&#3619;&#3648;&#3619;&#3637;&#3618;&#3609;\&#3611;&#3619;%20&#3634;&#3588;&#3619;&#3641;&#3648;&#3629;&#3657;%20&#3651;&#3609;&#3648;&#3586;&#3605;&#3649;&#3612;&#3656;&#3609;&#3604;&#3636;&#3609;&#3652;&#3627;&#3623;.xls" TargetMode="External"/><Relationship Id="rId1" Type="http://schemas.openxmlformats.org/officeDocument/2006/relationships/externalLinkPath" Target="/&#3614;&#3633;&#3626;&#3604;&#3640;%202566/&#3585;&#3656;&#3629;&#3626;&#3619;&#3657;&#3634;&#3591;&#3629;&#3634;&#3588;&#3634;&#3619;&#3648;&#3619;&#3637;&#3618;&#3609;/&#3611;&#3619;%20&#3634;&#3588;&#3619;&#3641;&#3648;&#3629;&#3657;%20&#3651;&#3609;&#3648;&#3586;&#3605;&#3649;&#3612;&#3656;&#3609;&#3604;&#3636;&#3609;&#3652;&#3627;&#36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ข้อมูลโครงการ "/>
      <sheetName val="ปร.2 ต้นฉบับ"/>
      <sheetName val="ปร.2 "/>
      <sheetName val="ปร.2  (2)"/>
      <sheetName val="ปร.4อาคาร (2)"/>
      <sheetName val="ปร.4อาคาร"/>
      <sheetName val="ปร.5"/>
      <sheetName val="ปร.6 "/>
      <sheetName val="อาคาร"/>
      <sheetName val="งานทาง"/>
      <sheetName val="สะพาน_ท่อเหลี่ยม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ข้อมูลโครงการ "/>
      <sheetName val="ปร.2 ต้นฉบับ"/>
      <sheetName val="ปร.2 "/>
      <sheetName val="ปร.2  (2)"/>
      <sheetName val="ปร.4อาคาร (2)"/>
      <sheetName val="ปร.4อาคาร"/>
      <sheetName val="ปร.5"/>
      <sheetName val="ปร.6 "/>
      <sheetName val="อาคาร"/>
      <sheetName val="งานทาง"/>
      <sheetName val="สะพาน_ท่อเหลี่ยม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ข้อมูลโครงการ "/>
      <sheetName val="ปร.2 ต้นฉบับ"/>
      <sheetName val="ปร.2 "/>
      <sheetName val="ปร.2  (2)"/>
      <sheetName val="ปร.4อาคาร (2)"/>
      <sheetName val="ปร.4อาคาร"/>
      <sheetName val="ปร.5"/>
      <sheetName val="ปร.6 "/>
      <sheetName val="อาคาร"/>
      <sheetName val="งานทาง"/>
      <sheetName val="สะพาน_ท่อเหลี่ย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ข้อมูลโครงการ "/>
      <sheetName val="ปร.1"/>
      <sheetName val="ปร.2 "/>
      <sheetName val="ปร.4"/>
      <sheetName val="ปร.4รางระบายน้ำ"/>
      <sheetName val="ปร.5"/>
      <sheetName val="ปร.6"/>
      <sheetName val="อาคาร"/>
      <sheetName val="งานทาง"/>
      <sheetName val="สะพาน_ท่อเหลี่ยม"/>
      <sheetName val="รายงานคณะกรรมการกำหนดราคากลาง"/>
      <sheetName val="บันทึก  ก.ค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4">
          <cell r="G24" t="str">
            <v>หนึ่งล้านสองแสนสองหมื่นเก้าพันบาทถ้วน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ปร.4(ก)"/>
      <sheetName val="ปร.4(ข)"/>
      <sheetName val="ปร.4(พ)"/>
      <sheetName val="ปร.5"/>
      <sheetName val="ปร.6"/>
      <sheetName val="(Factor F)"/>
      <sheetName val="Sheet1"/>
    </sheetNames>
    <sheetDataSet>
      <sheetData sheetId="0">
        <row r="2">
          <cell r="C2" t="str">
            <v>แบบอาคารเรียน 324 ล./55 - ข  เขตแผ่นดินไหว</v>
          </cell>
        </row>
        <row r="3">
          <cell r="D3" t="str">
            <v>โรงเรียนโสตศึกษาจังหวัดนครศรีธรรมราช</v>
          </cell>
          <cell r="J3" t="str">
            <v>นครศรีธรรมราช</v>
          </cell>
        </row>
      </sheetData>
      <sheetData sheetId="1"/>
      <sheetData sheetId="2"/>
      <sheetData sheetId="3">
        <row r="4">
          <cell r="E4" t="str">
            <v>สำนักบริหารงานการศึกษาพิเศษ สำนักงานคณะกรรมการการศึกษาขั้นพื้นฐาน</v>
          </cell>
        </row>
      </sheetData>
      <sheetData sheetId="4"/>
      <sheetData sheetId="5"/>
      <sheetData sheetId="6">
        <row r="2">
          <cell r="G2">
            <v>23341864</v>
          </cell>
        </row>
        <row r="6">
          <cell r="H6">
            <v>1.3073999999999999</v>
          </cell>
        </row>
        <row r="7">
          <cell r="H7">
            <v>1.3049999999999999</v>
          </cell>
        </row>
        <row r="8">
          <cell r="H8">
            <v>1.3035000000000001</v>
          </cell>
        </row>
        <row r="9">
          <cell r="H9">
            <v>1.3003</v>
          </cell>
        </row>
        <row r="10">
          <cell r="H10">
            <v>1.2943</v>
          </cell>
        </row>
        <row r="11">
          <cell r="H11">
            <v>1.2594000000000001</v>
          </cell>
        </row>
        <row r="12">
          <cell r="H12">
            <v>1.2518</v>
          </cell>
        </row>
        <row r="13">
          <cell r="H13">
            <v>1.2248000000000001</v>
          </cell>
        </row>
        <row r="14">
          <cell r="H14">
            <v>1.2163999999999999</v>
          </cell>
        </row>
        <row r="15">
          <cell r="H15">
            <v>1.2161</v>
          </cell>
        </row>
        <row r="16">
          <cell r="H16">
            <v>1.2159</v>
          </cell>
        </row>
        <row r="17">
          <cell r="H17">
            <v>1.2060999999999999</v>
          </cell>
        </row>
        <row r="18">
          <cell r="H18">
            <v>1.2050000000000001</v>
          </cell>
        </row>
        <row r="19">
          <cell r="H19">
            <v>1.2050000000000001</v>
          </cell>
        </row>
        <row r="20">
          <cell r="H20">
            <v>1.2049000000000001</v>
          </cell>
        </row>
        <row r="21">
          <cell r="H21">
            <v>1.2049000000000001</v>
          </cell>
        </row>
        <row r="22">
          <cell r="H22">
            <v>1.2022999999999999</v>
          </cell>
        </row>
        <row r="23">
          <cell r="H23">
            <v>1.2022999999999999</v>
          </cell>
        </row>
        <row r="24">
          <cell r="H24">
            <v>1.2013</v>
          </cell>
        </row>
        <row r="25">
          <cell r="H25">
            <v>1.1951000000000001</v>
          </cell>
        </row>
        <row r="26">
          <cell r="H26">
            <v>1.1866000000000001</v>
          </cell>
        </row>
        <row r="27">
          <cell r="H27">
            <v>1.1858</v>
          </cell>
        </row>
        <row r="28">
          <cell r="H28">
            <v>1.1853</v>
          </cell>
        </row>
        <row r="29">
          <cell r="H29">
            <v>1.1788000000000001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P18"/>
  <sheetViews>
    <sheetView workbookViewId="0">
      <selection activeCell="O21" sqref="O21"/>
    </sheetView>
  </sheetViews>
  <sheetFormatPr defaultRowHeight="21.75" x14ac:dyDescent="0.5"/>
  <sheetData>
    <row r="4" spans="1:16" ht="34.5" x14ac:dyDescent="0.7">
      <c r="A4" s="626" t="s">
        <v>51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</row>
    <row r="5" spans="1:16" ht="51.75" x14ac:dyDescent="1.05">
      <c r="A5" s="627" t="str">
        <f>'ข้อมูลโครงการ '!D2</f>
        <v>งานปรับปรุงซ่อมแซมอาคารเรียนและอาคารประกอบ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</row>
    <row r="6" spans="1:16" ht="26.25" x14ac:dyDescent="0.55000000000000004">
      <c r="D6" s="628" t="s">
        <v>55</v>
      </c>
      <c r="E6" s="628"/>
      <c r="F6" s="628"/>
      <c r="G6" s="628"/>
      <c r="H6" s="628"/>
      <c r="I6" s="628"/>
      <c r="J6" s="628"/>
      <c r="K6" s="628"/>
      <c r="L6" s="628"/>
      <c r="M6" s="628"/>
    </row>
    <row r="7" spans="1:16" ht="22.5" thickBot="1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2.5" thickTop="1" x14ac:dyDescent="0.5"/>
    <row r="15" spans="1:16" ht="26.25" x14ac:dyDescent="0.55000000000000004">
      <c r="M15" s="3" t="s">
        <v>28</v>
      </c>
    </row>
    <row r="16" spans="1:16" ht="26.25" x14ac:dyDescent="0.55000000000000004">
      <c r="M16" s="3" t="s">
        <v>54</v>
      </c>
    </row>
    <row r="17" spans="13:13" ht="26.25" x14ac:dyDescent="0.55000000000000004">
      <c r="M17" s="3" t="s">
        <v>53</v>
      </c>
    </row>
    <row r="18" spans="13:13" ht="26.25" x14ac:dyDescent="0.55000000000000004">
      <c r="M18" s="3" t="s">
        <v>52</v>
      </c>
    </row>
  </sheetData>
  <mergeCells count="3">
    <mergeCell ref="A4:P4"/>
    <mergeCell ref="A5:P5"/>
    <mergeCell ref="D6:M6"/>
  </mergeCells>
  <phoneticPr fontId="0" type="noConversion"/>
  <pageMargins left="0.74803149606299213" right="0.55118110236220474" top="0.8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3"/>
  </sheetPr>
  <dimension ref="A1:BE25"/>
  <sheetViews>
    <sheetView view="pageLayout" zoomScaleNormal="85" zoomScaleSheetLayoutView="120" workbookViewId="0">
      <selection activeCell="A10" sqref="A10:AZ25"/>
    </sheetView>
  </sheetViews>
  <sheetFormatPr defaultColWidth="2.7109375" defaultRowHeight="17.25" x14ac:dyDescent="0.3"/>
  <cols>
    <col min="1" max="1" width="3.28515625" style="83" customWidth="1"/>
    <col min="2" max="2" width="2.85546875" style="83" customWidth="1"/>
    <col min="3" max="3" width="5.28515625" style="83" customWidth="1"/>
    <col min="4" max="20" width="2.7109375" style="83" customWidth="1"/>
    <col min="21" max="21" width="4.28515625" style="83" customWidth="1"/>
    <col min="22" max="24" width="3.28515625" style="83" customWidth="1"/>
    <col min="25" max="50" width="2.7109375" style="83" customWidth="1"/>
    <col min="51" max="51" width="3.140625" style="83" customWidth="1"/>
    <col min="52" max="52" width="2.7109375" style="83" customWidth="1"/>
    <col min="53" max="53" width="8.42578125" style="83" customWidth="1"/>
    <col min="54" max="16384" width="2.7109375" style="83"/>
  </cols>
  <sheetData>
    <row r="1" spans="1:57" ht="26.25" customHeight="1" x14ac:dyDescent="0.3">
      <c r="A1" s="846" t="s">
        <v>97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6"/>
      <c r="AM1" s="846"/>
      <c r="AN1" s="846"/>
      <c r="AO1" s="846"/>
      <c r="AP1" s="846"/>
      <c r="AQ1" s="846"/>
      <c r="AR1" s="846"/>
      <c r="AS1" s="846"/>
      <c r="AT1" s="846"/>
      <c r="AU1" s="846"/>
      <c r="AV1" s="846"/>
      <c r="AW1" s="846"/>
      <c r="AX1" s="846"/>
      <c r="AY1" s="846"/>
      <c r="AZ1" s="94"/>
    </row>
    <row r="2" spans="1:57" ht="20.100000000000001" customHeight="1" x14ac:dyDescent="0.3">
      <c r="A2" s="37" t="s">
        <v>98</v>
      </c>
      <c r="B2" s="37"/>
      <c r="C2" s="37"/>
      <c r="D2" s="37"/>
      <c r="E2" s="37"/>
      <c r="F2" s="37"/>
      <c r="G2" s="37"/>
      <c r="H2" s="92"/>
      <c r="I2" s="92"/>
      <c r="J2" s="93" t="s">
        <v>283</v>
      </c>
      <c r="K2" s="92"/>
      <c r="L2" s="92"/>
      <c r="M2" s="92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94"/>
    </row>
    <row r="3" spans="1:57" ht="20.100000000000001" customHeight="1" x14ac:dyDescent="0.3">
      <c r="A3" s="37" t="s">
        <v>99</v>
      </c>
      <c r="B3" s="37"/>
      <c r="C3" s="37"/>
      <c r="D3" s="37"/>
      <c r="E3" s="37"/>
      <c r="F3" s="37"/>
      <c r="G3" s="37"/>
      <c r="H3" s="92"/>
      <c r="I3" s="92"/>
      <c r="J3" s="93" t="str">
        <f>'ข้อมูลโครงการ '!D2</f>
        <v>งานปรับปรุงซ่อมแซมอาคารเรียนและอาคารประกอบ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</row>
    <row r="4" spans="1:57" ht="20.100000000000001" customHeight="1" x14ac:dyDescent="0.3">
      <c r="A4" s="95" t="s">
        <v>36</v>
      </c>
      <c r="B4" s="96"/>
      <c r="C4" s="92"/>
      <c r="D4" s="92"/>
      <c r="E4" s="92"/>
      <c r="F4" s="92"/>
      <c r="G4" s="92"/>
      <c r="H4" s="92"/>
      <c r="I4" s="92"/>
      <c r="J4" s="92" t="str">
        <f>'ข้อมูลโครงการ '!D3</f>
        <v>37 หมู่ 8 ต.หนองหงส์ อ.ทุ่งสง จ.นครศรีธรรมราช</v>
      </c>
      <c r="K4" s="92"/>
      <c r="L4" s="92"/>
      <c r="M4" s="92"/>
      <c r="N4" s="92"/>
      <c r="O4" s="94"/>
      <c r="P4" s="92"/>
      <c r="Q4" s="92"/>
      <c r="R4" s="92"/>
      <c r="S4" s="92"/>
      <c r="T4" s="92"/>
      <c r="U4" s="92"/>
      <c r="V4" s="92"/>
      <c r="W4" s="92"/>
      <c r="X4" s="92"/>
      <c r="Y4" s="95"/>
      <c r="Z4" s="92"/>
      <c r="AA4" s="92"/>
      <c r="AB4" s="92"/>
      <c r="AC4" s="93"/>
      <c r="AD4" s="93"/>
      <c r="AE4" s="93"/>
      <c r="AF4" s="95" t="s">
        <v>32</v>
      </c>
      <c r="AG4" s="93"/>
      <c r="AH4" s="93"/>
      <c r="AI4" s="178">
        <f>'ข้อมูลโครงการ '!D5</f>
        <v>0</v>
      </c>
      <c r="AJ4" s="93"/>
      <c r="AK4" s="93"/>
      <c r="AL4" s="93"/>
      <c r="AM4" s="93"/>
      <c r="AN4" s="92"/>
      <c r="AO4" s="95"/>
      <c r="AP4" s="92"/>
      <c r="AQ4" s="92"/>
      <c r="AR4" s="92"/>
      <c r="AS4" s="94"/>
      <c r="AT4" s="94"/>
      <c r="AU4" s="94"/>
      <c r="AV4" s="94"/>
      <c r="AW4" s="94"/>
      <c r="AX4" s="94"/>
      <c r="AY4" s="94"/>
      <c r="AZ4" s="94"/>
    </row>
    <row r="5" spans="1:57" ht="20.100000000000001" customHeight="1" x14ac:dyDescent="0.3">
      <c r="A5" s="95" t="s">
        <v>100</v>
      </c>
      <c r="B5" s="95"/>
      <c r="C5" s="94"/>
      <c r="D5" s="94"/>
      <c r="E5" s="94"/>
      <c r="F5" s="94"/>
      <c r="G5" s="94"/>
      <c r="H5" s="94"/>
      <c r="I5" s="94"/>
      <c r="J5" s="94" t="str">
        <f>'ข้อมูลโครงการ '!D14</f>
        <v>โรงเรียนโสตศึกษาจังหวัดนครศรีธรรมราช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37"/>
      <c r="AP5" s="97"/>
      <c r="AQ5" s="97"/>
      <c r="AR5" s="97"/>
      <c r="AS5" s="94"/>
      <c r="AT5" s="94"/>
      <c r="AU5" s="94"/>
      <c r="AV5" s="94"/>
      <c r="AW5" s="94"/>
      <c r="AX5" s="94"/>
      <c r="AY5" s="94"/>
      <c r="AZ5" s="94"/>
    </row>
    <row r="6" spans="1:57" ht="20.100000000000001" customHeight="1" x14ac:dyDescent="0.3">
      <c r="A6" s="95" t="s">
        <v>37</v>
      </c>
      <c r="B6" s="95"/>
      <c r="C6" s="94"/>
      <c r="D6" s="94"/>
      <c r="E6" s="94"/>
      <c r="F6" s="94"/>
      <c r="G6" s="94"/>
      <c r="H6" s="94"/>
      <c r="I6" s="94"/>
      <c r="J6" s="94" t="str">
        <f>'ข้อมูลโครงการ '!D7</f>
        <v>นายสายัณห์  เจริญชัย , นายทินรัตน์  ชูจันทร์ ,  นายพีรพัฒน์  ถาวรภักดี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5"/>
      <c r="Z6" s="94"/>
      <c r="AA6" s="94"/>
      <c r="AB6" s="94"/>
      <c r="AC6" s="94"/>
      <c r="AD6" s="94"/>
      <c r="AE6" s="94"/>
      <c r="AF6" s="95" t="s">
        <v>38</v>
      </c>
      <c r="AG6" s="94"/>
      <c r="AH6" s="94"/>
      <c r="AI6" s="847">
        <v>29</v>
      </c>
      <c r="AJ6" s="847"/>
      <c r="AK6" s="95" t="s">
        <v>41</v>
      </c>
      <c r="AL6" s="94"/>
      <c r="AM6" s="847" t="s">
        <v>159</v>
      </c>
      <c r="AN6" s="847"/>
      <c r="AO6" s="847"/>
      <c r="AP6" s="847"/>
      <c r="AQ6" s="847"/>
      <c r="AR6" s="37" t="s">
        <v>42</v>
      </c>
      <c r="AS6" s="94"/>
      <c r="AT6" s="847">
        <v>2565</v>
      </c>
      <c r="AU6" s="847"/>
      <c r="AV6" s="94"/>
      <c r="AW6" s="94"/>
      <c r="AX6" s="94"/>
      <c r="AY6" s="94"/>
      <c r="AZ6" s="94"/>
    </row>
    <row r="7" spans="1:57" ht="20.100000000000001" customHeight="1" thickBot="1" x14ac:dyDescent="0.35">
      <c r="A7" s="95"/>
      <c r="B7" s="95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77"/>
      <c r="U7" s="77"/>
      <c r="V7" s="77"/>
      <c r="W7" s="77"/>
      <c r="X7" s="77"/>
      <c r="Y7" s="95"/>
      <c r="Z7" s="94"/>
      <c r="AA7" s="94"/>
      <c r="AB7" s="98"/>
      <c r="AC7" s="848"/>
      <c r="AD7" s="848"/>
      <c r="AE7" s="849"/>
      <c r="AF7" s="849"/>
      <c r="AG7" s="849"/>
      <c r="AH7" s="849"/>
      <c r="AI7" s="849"/>
      <c r="AJ7" s="849"/>
      <c r="AK7" s="849"/>
      <c r="AL7" s="847"/>
      <c r="AM7" s="847"/>
      <c r="AN7" s="850"/>
      <c r="AO7" s="850"/>
      <c r="AP7" s="850"/>
      <c r="AQ7" s="94"/>
      <c r="AR7" s="94"/>
      <c r="AS7" s="94"/>
      <c r="AT7" s="94"/>
      <c r="AU7" s="94"/>
      <c r="AV7" s="94"/>
      <c r="AW7" s="726" t="s">
        <v>101</v>
      </c>
      <c r="AX7" s="726"/>
      <c r="AY7" s="726"/>
      <c r="AZ7" s="94"/>
    </row>
    <row r="8" spans="1:57" ht="20.100000000000001" customHeight="1" thickTop="1" x14ac:dyDescent="0.3">
      <c r="A8" s="829" t="s">
        <v>11</v>
      </c>
      <c r="B8" s="1164"/>
      <c r="C8" s="835" t="s">
        <v>12</v>
      </c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 t="s">
        <v>13</v>
      </c>
      <c r="W8" s="835"/>
      <c r="X8" s="835"/>
      <c r="Y8" s="835" t="s">
        <v>14</v>
      </c>
      <c r="Z8" s="835"/>
      <c r="AA8" s="835"/>
      <c r="AB8" s="842" t="s">
        <v>111</v>
      </c>
      <c r="AC8" s="843"/>
      <c r="AD8" s="843"/>
      <c r="AE8" s="843"/>
      <c r="AF8" s="843"/>
      <c r="AG8" s="843"/>
      <c r="AH8" s="843"/>
      <c r="AI8" s="844"/>
      <c r="AJ8" s="845" t="s">
        <v>19</v>
      </c>
      <c r="AK8" s="845"/>
      <c r="AL8" s="845"/>
      <c r="AM8" s="845"/>
      <c r="AN8" s="845"/>
      <c r="AO8" s="845"/>
      <c r="AP8" s="845"/>
      <c r="AQ8" s="845"/>
      <c r="AR8" s="829" t="s">
        <v>39</v>
      </c>
      <c r="AS8" s="830"/>
      <c r="AT8" s="830"/>
      <c r="AU8" s="830"/>
      <c r="AV8" s="831"/>
      <c r="AW8" s="835" t="s">
        <v>21</v>
      </c>
      <c r="AX8" s="835"/>
      <c r="AY8" s="835"/>
      <c r="AZ8" s="835"/>
      <c r="BA8" s="169"/>
    </row>
    <row r="9" spans="1:57" ht="20.100000000000001" customHeight="1" thickBot="1" x14ac:dyDescent="0.35">
      <c r="A9" s="841"/>
      <c r="B9" s="1165"/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6"/>
      <c r="V9" s="836"/>
      <c r="W9" s="836"/>
      <c r="X9" s="836"/>
      <c r="Y9" s="836"/>
      <c r="Z9" s="836"/>
      <c r="AA9" s="836"/>
      <c r="AB9" s="837" t="s">
        <v>23</v>
      </c>
      <c r="AC9" s="838"/>
      <c r="AD9" s="838"/>
      <c r="AE9" s="839"/>
      <c r="AF9" s="837" t="s">
        <v>22</v>
      </c>
      <c r="AG9" s="838"/>
      <c r="AH9" s="838"/>
      <c r="AI9" s="839"/>
      <c r="AJ9" s="840" t="s">
        <v>23</v>
      </c>
      <c r="AK9" s="840"/>
      <c r="AL9" s="840"/>
      <c r="AM9" s="840"/>
      <c r="AN9" s="840" t="s">
        <v>22</v>
      </c>
      <c r="AO9" s="840"/>
      <c r="AP9" s="840"/>
      <c r="AQ9" s="840"/>
      <c r="AR9" s="832"/>
      <c r="AS9" s="833"/>
      <c r="AT9" s="833"/>
      <c r="AU9" s="833"/>
      <c r="AV9" s="834"/>
      <c r="AW9" s="836"/>
      <c r="AX9" s="836"/>
      <c r="AY9" s="836"/>
      <c r="AZ9" s="836"/>
      <c r="BA9" s="169"/>
    </row>
    <row r="10" spans="1:57" ht="20.25" customHeight="1" thickTop="1" x14ac:dyDescent="0.3">
      <c r="A10" s="1402">
        <v>6</v>
      </c>
      <c r="B10" s="1403"/>
      <c r="C10" s="150" t="s">
        <v>282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59"/>
      <c r="W10" s="147"/>
      <c r="X10" s="160"/>
      <c r="Y10" s="159"/>
      <c r="Z10" s="147"/>
      <c r="AA10" s="160"/>
      <c r="AB10" s="101"/>
      <c r="AC10" s="102"/>
      <c r="AD10" s="102"/>
      <c r="AE10" s="103"/>
      <c r="AF10" s="101"/>
      <c r="AG10" s="102"/>
      <c r="AH10" s="102"/>
      <c r="AI10" s="103"/>
      <c r="AJ10" s="101"/>
      <c r="AK10" s="102"/>
      <c r="AL10" s="102"/>
      <c r="AM10" s="103"/>
      <c r="AN10" s="101"/>
      <c r="AO10" s="102"/>
      <c r="AP10" s="102"/>
      <c r="AQ10" s="103"/>
      <c r="AR10" s="104"/>
      <c r="AS10" s="105"/>
      <c r="AT10" s="105"/>
      <c r="AU10" s="105"/>
      <c r="AV10" s="105"/>
      <c r="AW10" s="159"/>
      <c r="AX10" s="147"/>
      <c r="AY10" s="147"/>
      <c r="AZ10" s="160"/>
      <c r="BA10" s="169"/>
    </row>
    <row r="11" spans="1:57" ht="19.5" customHeight="1" x14ac:dyDescent="0.3">
      <c r="A11" s="121"/>
      <c r="B11" s="122"/>
      <c r="C11" s="117">
        <v>6.1</v>
      </c>
      <c r="D11" s="118" t="s">
        <v>285</v>
      </c>
      <c r="E11" s="115"/>
      <c r="F11" s="148"/>
      <c r="G11" s="148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393">
        <v>10</v>
      </c>
      <c r="W11" s="1394"/>
      <c r="X11" s="1395"/>
      <c r="Y11" s="819" t="s">
        <v>284</v>
      </c>
      <c r="Z11" s="820"/>
      <c r="AA11" s="821"/>
      <c r="AB11" s="1396">
        <v>6000</v>
      </c>
      <c r="AC11" s="1397"/>
      <c r="AD11" s="1397"/>
      <c r="AE11" s="1398"/>
      <c r="AF11" s="1396">
        <f>V11*AB11</f>
        <v>60000</v>
      </c>
      <c r="AG11" s="1397"/>
      <c r="AH11" s="1397"/>
      <c r="AI11" s="1398"/>
      <c r="AJ11" s="1058" t="s">
        <v>137</v>
      </c>
      <c r="AK11" s="1059"/>
      <c r="AL11" s="1059"/>
      <c r="AM11" s="1060"/>
      <c r="AN11" s="1058" t="s">
        <v>137</v>
      </c>
      <c r="AO11" s="1059"/>
      <c r="AP11" s="1059"/>
      <c r="AQ11" s="1060"/>
      <c r="AR11" s="1058">
        <f>+AF11</f>
        <v>60000</v>
      </c>
      <c r="AS11" s="1059"/>
      <c r="AT11" s="1059"/>
      <c r="AU11" s="1059"/>
      <c r="AV11" s="1059"/>
      <c r="AW11" s="1176" t="s">
        <v>290</v>
      </c>
      <c r="AX11" s="1172"/>
      <c r="AY11" s="1172"/>
      <c r="AZ11" s="1173"/>
      <c r="BA11" s="149"/>
    </row>
    <row r="12" spans="1:57" ht="19.5" customHeight="1" x14ac:dyDescent="0.3">
      <c r="A12" s="121"/>
      <c r="B12" s="122"/>
      <c r="C12" s="117">
        <v>6.2</v>
      </c>
      <c r="D12" s="118" t="s">
        <v>286</v>
      </c>
      <c r="E12" s="115"/>
      <c r="F12" s="148"/>
      <c r="G12" s="148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393">
        <v>1</v>
      </c>
      <c r="W12" s="1394"/>
      <c r="X12" s="1395"/>
      <c r="Y12" s="819" t="s">
        <v>18</v>
      </c>
      <c r="Z12" s="820"/>
      <c r="AA12" s="821"/>
      <c r="AB12" s="813">
        <v>1500</v>
      </c>
      <c r="AC12" s="814"/>
      <c r="AD12" s="814"/>
      <c r="AE12" s="815"/>
      <c r="AF12" s="1396">
        <f t="shared" ref="AF12:AF16" si="0">V12*AB12</f>
        <v>1500</v>
      </c>
      <c r="AG12" s="1397"/>
      <c r="AH12" s="1397"/>
      <c r="AI12" s="1398"/>
      <c r="AJ12" s="1058" t="s">
        <v>137</v>
      </c>
      <c r="AK12" s="1059"/>
      <c r="AL12" s="1059"/>
      <c r="AM12" s="1060"/>
      <c r="AN12" s="1058" t="s">
        <v>137</v>
      </c>
      <c r="AO12" s="1059"/>
      <c r="AP12" s="1059"/>
      <c r="AQ12" s="1060"/>
      <c r="AR12" s="1058">
        <f>+AF12</f>
        <v>1500</v>
      </c>
      <c r="AS12" s="1059"/>
      <c r="AT12" s="1059"/>
      <c r="AU12" s="1059"/>
      <c r="AV12" s="1059"/>
      <c r="AW12" s="1176" t="s">
        <v>290</v>
      </c>
      <c r="AX12" s="1172"/>
      <c r="AY12" s="1172"/>
      <c r="AZ12" s="1173"/>
      <c r="BA12" s="149"/>
    </row>
    <row r="13" spans="1:57" ht="19.5" customHeight="1" x14ac:dyDescent="0.3">
      <c r="A13" s="121"/>
      <c r="B13" s="122"/>
      <c r="C13" s="117">
        <v>6.3</v>
      </c>
      <c r="D13" s="118" t="s">
        <v>160</v>
      </c>
      <c r="E13" s="115"/>
      <c r="F13" s="148"/>
      <c r="G13" s="14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393">
        <v>9</v>
      </c>
      <c r="W13" s="1394"/>
      <c r="X13" s="1395"/>
      <c r="Y13" s="819" t="s">
        <v>18</v>
      </c>
      <c r="Z13" s="820"/>
      <c r="AA13" s="821"/>
      <c r="AB13" s="1396">
        <v>750</v>
      </c>
      <c r="AC13" s="1397"/>
      <c r="AD13" s="1397"/>
      <c r="AE13" s="1398"/>
      <c r="AF13" s="1396">
        <f t="shared" si="0"/>
        <v>6750</v>
      </c>
      <c r="AG13" s="1397"/>
      <c r="AH13" s="1397"/>
      <c r="AI13" s="1398"/>
      <c r="AJ13" s="1058" t="s">
        <v>137</v>
      </c>
      <c r="AK13" s="1059"/>
      <c r="AL13" s="1059"/>
      <c r="AM13" s="1060"/>
      <c r="AN13" s="1058" t="s">
        <v>137</v>
      </c>
      <c r="AO13" s="1059"/>
      <c r="AP13" s="1059"/>
      <c r="AQ13" s="1060"/>
      <c r="AR13" s="1058">
        <f>+AF13</f>
        <v>6750</v>
      </c>
      <c r="AS13" s="1059"/>
      <c r="AT13" s="1059"/>
      <c r="AU13" s="1059"/>
      <c r="AV13" s="1059"/>
      <c r="AW13" s="1176" t="s">
        <v>290</v>
      </c>
      <c r="AX13" s="1172"/>
      <c r="AY13" s="1172"/>
      <c r="AZ13" s="1173"/>
      <c r="BA13" s="116"/>
      <c r="BB13" s="126"/>
      <c r="BC13" s="126"/>
      <c r="BD13" s="126"/>
      <c r="BE13" s="126"/>
    </row>
    <row r="14" spans="1:57" ht="19.5" customHeight="1" x14ac:dyDescent="0.3">
      <c r="A14" s="121"/>
      <c r="B14" s="122"/>
      <c r="C14" s="117">
        <v>6.4</v>
      </c>
      <c r="D14" s="118" t="s">
        <v>287</v>
      </c>
      <c r="E14" s="115"/>
      <c r="F14" s="148"/>
      <c r="G14" s="148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393">
        <v>8</v>
      </c>
      <c r="W14" s="1394"/>
      <c r="X14" s="1395"/>
      <c r="Y14" s="819" t="s">
        <v>18</v>
      </c>
      <c r="Z14" s="820"/>
      <c r="AA14" s="821"/>
      <c r="AB14" s="1396">
        <v>3000</v>
      </c>
      <c r="AC14" s="1397"/>
      <c r="AD14" s="1397"/>
      <c r="AE14" s="1398"/>
      <c r="AF14" s="1396">
        <f t="shared" si="0"/>
        <v>24000</v>
      </c>
      <c r="AG14" s="1397"/>
      <c r="AH14" s="1397"/>
      <c r="AI14" s="1398"/>
      <c r="AJ14" s="1058">
        <v>1000</v>
      </c>
      <c r="AK14" s="1059"/>
      <c r="AL14" s="1059"/>
      <c r="AM14" s="1060"/>
      <c r="AN14" s="1058">
        <f t="shared" ref="AN14" si="1">V14*AJ14</f>
        <v>8000</v>
      </c>
      <c r="AO14" s="1059"/>
      <c r="AP14" s="1059"/>
      <c r="AQ14" s="1060"/>
      <c r="AR14" s="1058">
        <f>+AF14+AN14</f>
        <v>32000</v>
      </c>
      <c r="AS14" s="1059"/>
      <c r="AT14" s="1059"/>
      <c r="AU14" s="1059"/>
      <c r="AV14" s="1059"/>
      <c r="AW14" s="88"/>
      <c r="AX14" s="1172"/>
      <c r="AY14" s="1172"/>
      <c r="AZ14" s="1173"/>
      <c r="BA14" s="116"/>
      <c r="BB14" s="126"/>
      <c r="BC14" s="126"/>
      <c r="BD14" s="126"/>
      <c r="BE14" s="126"/>
    </row>
    <row r="15" spans="1:57" ht="19.5" customHeight="1" x14ac:dyDescent="0.3">
      <c r="A15" s="121"/>
      <c r="B15" s="122"/>
      <c r="C15" s="117">
        <v>6.5</v>
      </c>
      <c r="D15" s="118" t="s">
        <v>288</v>
      </c>
      <c r="E15" s="115"/>
      <c r="F15" s="148"/>
      <c r="G15" s="148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393">
        <v>1</v>
      </c>
      <c r="W15" s="1394"/>
      <c r="X15" s="1395"/>
      <c r="Y15" s="819" t="s">
        <v>18</v>
      </c>
      <c r="Z15" s="820"/>
      <c r="AA15" s="821"/>
      <c r="AB15" s="1058">
        <v>340</v>
      </c>
      <c r="AC15" s="1059"/>
      <c r="AD15" s="1059"/>
      <c r="AE15" s="1060"/>
      <c r="AF15" s="1396">
        <f t="shared" si="0"/>
        <v>340</v>
      </c>
      <c r="AG15" s="1397"/>
      <c r="AH15" s="1397"/>
      <c r="AI15" s="1398"/>
      <c r="AJ15" s="1058">
        <v>200</v>
      </c>
      <c r="AK15" s="1059"/>
      <c r="AL15" s="1059"/>
      <c r="AM15" s="1060"/>
      <c r="AN15" s="1058">
        <v>200</v>
      </c>
      <c r="AO15" s="1059"/>
      <c r="AP15" s="1059"/>
      <c r="AQ15" s="1060"/>
      <c r="AR15" s="1058">
        <f>+AF15+AN15</f>
        <v>540</v>
      </c>
      <c r="AS15" s="1059"/>
      <c r="AT15" s="1059"/>
      <c r="AU15" s="1059"/>
      <c r="AV15" s="1059"/>
      <c r="AW15" s="88"/>
      <c r="AX15" s="1172"/>
      <c r="AY15" s="1172"/>
      <c r="AZ15" s="1173"/>
      <c r="BA15" s="116"/>
      <c r="BB15" s="126"/>
      <c r="BC15" s="126"/>
      <c r="BD15" s="126"/>
      <c r="BE15" s="126"/>
    </row>
    <row r="16" spans="1:57" ht="19.5" customHeight="1" x14ac:dyDescent="0.3">
      <c r="A16" s="121"/>
      <c r="B16" s="122"/>
      <c r="C16" s="117">
        <v>6.6</v>
      </c>
      <c r="D16" s="118" t="s">
        <v>289</v>
      </c>
      <c r="E16" s="115"/>
      <c r="F16" s="148"/>
      <c r="G16" s="148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393">
        <v>1</v>
      </c>
      <c r="W16" s="1394"/>
      <c r="X16" s="1395"/>
      <c r="Y16" s="819" t="s">
        <v>18</v>
      </c>
      <c r="Z16" s="820"/>
      <c r="AA16" s="821"/>
      <c r="AB16" s="1396">
        <v>2210</v>
      </c>
      <c r="AC16" s="1397"/>
      <c r="AD16" s="1397"/>
      <c r="AE16" s="1398"/>
      <c r="AF16" s="1396">
        <f t="shared" si="0"/>
        <v>2210</v>
      </c>
      <c r="AG16" s="1397"/>
      <c r="AH16" s="1397"/>
      <c r="AI16" s="1398"/>
      <c r="AJ16" s="1058" t="s">
        <v>137</v>
      </c>
      <c r="AK16" s="1059"/>
      <c r="AL16" s="1059"/>
      <c r="AM16" s="1060"/>
      <c r="AN16" s="1058" t="s">
        <v>137</v>
      </c>
      <c r="AO16" s="1059"/>
      <c r="AP16" s="1059"/>
      <c r="AQ16" s="1060"/>
      <c r="AR16" s="1058">
        <f>+AF16</f>
        <v>2210</v>
      </c>
      <c r="AS16" s="1059"/>
      <c r="AT16" s="1059"/>
      <c r="AU16" s="1059"/>
      <c r="AV16" s="1059"/>
      <c r="AW16" s="88"/>
      <c r="AX16" s="89"/>
      <c r="AY16" s="89"/>
      <c r="AZ16" s="90"/>
      <c r="BA16" s="116"/>
      <c r="BB16" s="126"/>
      <c r="BC16" s="126"/>
      <c r="BD16" s="126"/>
      <c r="BE16" s="126"/>
    </row>
    <row r="17" spans="1:57" ht="19.5" customHeight="1" x14ac:dyDescent="0.3">
      <c r="A17" s="121"/>
      <c r="B17" s="122"/>
      <c r="C17" s="117"/>
      <c r="D17" s="118"/>
      <c r="E17" s="115"/>
      <c r="F17" s="148"/>
      <c r="G17" s="148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393"/>
      <c r="W17" s="1394"/>
      <c r="X17" s="1395"/>
      <c r="Y17" s="819"/>
      <c r="Z17" s="820"/>
      <c r="AA17" s="821"/>
      <c r="AB17" s="1058"/>
      <c r="AC17" s="1059"/>
      <c r="AD17" s="1059"/>
      <c r="AE17" s="1060"/>
      <c r="AF17" s="1396"/>
      <c r="AG17" s="1397"/>
      <c r="AH17" s="1397"/>
      <c r="AI17" s="1398"/>
      <c r="AJ17" s="1058"/>
      <c r="AK17" s="1059"/>
      <c r="AL17" s="1059"/>
      <c r="AM17" s="1060"/>
      <c r="AN17" s="1058"/>
      <c r="AO17" s="1059"/>
      <c r="AP17" s="1059"/>
      <c r="AQ17" s="1060"/>
      <c r="AR17" s="1058"/>
      <c r="AS17" s="1059"/>
      <c r="AT17" s="1059"/>
      <c r="AU17" s="1059"/>
      <c r="AV17" s="1059"/>
      <c r="AW17" s="88"/>
      <c r="AX17" s="89"/>
      <c r="AY17" s="89"/>
      <c r="AZ17" s="90"/>
      <c r="BA17" s="116"/>
      <c r="BB17" s="126"/>
      <c r="BC17" s="126"/>
      <c r="BD17" s="126"/>
      <c r="BE17" s="126"/>
    </row>
    <row r="18" spans="1:57" ht="19.5" customHeight="1" x14ac:dyDescent="0.3">
      <c r="A18" s="121"/>
      <c r="B18" s="122"/>
      <c r="C18" s="117"/>
      <c r="D18" s="118"/>
      <c r="E18" s="115"/>
      <c r="F18" s="148"/>
      <c r="G18" s="14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393"/>
      <c r="W18" s="1394"/>
      <c r="X18" s="1395"/>
      <c r="Y18" s="819"/>
      <c r="Z18" s="820"/>
      <c r="AA18" s="821"/>
      <c r="AB18" s="1396"/>
      <c r="AC18" s="1397"/>
      <c r="AD18" s="1397"/>
      <c r="AE18" s="1398"/>
      <c r="AF18" s="1396"/>
      <c r="AG18" s="1397"/>
      <c r="AH18" s="1397"/>
      <c r="AI18" s="1398"/>
      <c r="AJ18" s="1058"/>
      <c r="AK18" s="1059"/>
      <c r="AL18" s="1059"/>
      <c r="AM18" s="1060"/>
      <c r="AN18" s="1058"/>
      <c r="AO18" s="1059"/>
      <c r="AP18" s="1059"/>
      <c r="AQ18" s="1060"/>
      <c r="AR18" s="1058"/>
      <c r="AS18" s="1059"/>
      <c r="AT18" s="1059"/>
      <c r="AU18" s="1059"/>
      <c r="AV18" s="1059"/>
      <c r="AW18" s="88"/>
      <c r="AX18" s="89"/>
      <c r="AY18" s="89"/>
      <c r="AZ18" s="90"/>
      <c r="BA18" s="116"/>
      <c r="BB18" s="126"/>
      <c r="BC18" s="126"/>
      <c r="BD18" s="126"/>
      <c r="BE18" s="126"/>
    </row>
    <row r="19" spans="1:57" ht="19.5" customHeight="1" x14ac:dyDescent="0.3">
      <c r="A19" s="121"/>
      <c r="B19" s="122"/>
      <c r="C19" s="117"/>
      <c r="D19" s="118"/>
      <c r="E19" s="115"/>
      <c r="F19" s="148"/>
      <c r="G19" s="148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393"/>
      <c r="W19" s="1394"/>
      <c r="X19" s="1395"/>
      <c r="Y19" s="819"/>
      <c r="Z19" s="820"/>
      <c r="AA19" s="821"/>
      <c r="AB19" s="1058"/>
      <c r="AC19" s="1059"/>
      <c r="AD19" s="1059"/>
      <c r="AE19" s="1060"/>
      <c r="AF19" s="1396"/>
      <c r="AG19" s="1397"/>
      <c r="AH19" s="1397"/>
      <c r="AI19" s="1398"/>
      <c r="AJ19" s="1058"/>
      <c r="AK19" s="1059"/>
      <c r="AL19" s="1059"/>
      <c r="AM19" s="1060"/>
      <c r="AN19" s="1058"/>
      <c r="AO19" s="1059"/>
      <c r="AP19" s="1059"/>
      <c r="AQ19" s="1060"/>
      <c r="AR19" s="1058"/>
      <c r="AS19" s="1059"/>
      <c r="AT19" s="1059"/>
      <c r="AU19" s="1059"/>
      <c r="AV19" s="1059"/>
      <c r="AW19" s="88"/>
      <c r="AX19" s="89"/>
      <c r="AY19" s="89"/>
      <c r="AZ19" s="90"/>
      <c r="BA19" s="116"/>
      <c r="BB19" s="126"/>
      <c r="BC19" s="126"/>
      <c r="BD19" s="126"/>
      <c r="BE19" s="126"/>
    </row>
    <row r="20" spans="1:57" ht="19.5" customHeight="1" x14ac:dyDescent="0.3">
      <c r="A20" s="121"/>
      <c r="B20" s="122"/>
      <c r="C20" s="125"/>
      <c r="D20" s="118"/>
      <c r="E20" s="115"/>
      <c r="F20" s="148"/>
      <c r="G20" s="148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393"/>
      <c r="W20" s="1394"/>
      <c r="X20" s="1395"/>
      <c r="Y20" s="819"/>
      <c r="Z20" s="820"/>
      <c r="AA20" s="821"/>
      <c r="AB20" s="1058"/>
      <c r="AC20" s="1059"/>
      <c r="AD20" s="1059"/>
      <c r="AE20" s="1060"/>
      <c r="AF20" s="1058"/>
      <c r="AG20" s="1059"/>
      <c r="AH20" s="1059"/>
      <c r="AI20" s="1060"/>
      <c r="AJ20" s="1058"/>
      <c r="AK20" s="1059"/>
      <c r="AL20" s="1059"/>
      <c r="AM20" s="1060"/>
      <c r="AN20" s="1058"/>
      <c r="AO20" s="1059"/>
      <c r="AP20" s="1059"/>
      <c r="AQ20" s="1060"/>
      <c r="AR20" s="1058"/>
      <c r="AS20" s="1059"/>
      <c r="AT20" s="1059"/>
      <c r="AU20" s="1059"/>
      <c r="AV20" s="1059"/>
      <c r="AW20" s="88"/>
      <c r="AX20" s="89"/>
      <c r="AY20" s="89"/>
      <c r="AZ20" s="90"/>
      <c r="BA20" s="116"/>
      <c r="BB20" s="126"/>
      <c r="BC20" s="126"/>
      <c r="BD20" s="126"/>
      <c r="BE20" s="126"/>
    </row>
    <row r="21" spans="1:57" s="111" customFormat="1" ht="19.5" customHeight="1" x14ac:dyDescent="0.3">
      <c r="A21" s="317"/>
      <c r="B21" s="318"/>
      <c r="C21" s="1399" t="s">
        <v>112</v>
      </c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1400"/>
      <c r="Q21" s="1400"/>
      <c r="R21" s="1400"/>
      <c r="S21" s="1400"/>
      <c r="T21" s="1400"/>
      <c r="U21" s="1401"/>
      <c r="V21" s="306"/>
      <c r="W21" s="307"/>
      <c r="X21" s="319"/>
      <c r="Y21" s="306"/>
      <c r="Z21" s="307"/>
      <c r="AA21" s="319"/>
      <c r="AB21" s="320"/>
      <c r="AC21" s="321"/>
      <c r="AD21" s="321"/>
      <c r="AE21" s="322"/>
      <c r="AF21" s="320"/>
      <c r="AG21" s="321"/>
      <c r="AH21" s="321"/>
      <c r="AI21" s="322"/>
      <c r="AJ21" s="320"/>
      <c r="AK21" s="321"/>
      <c r="AL21" s="321"/>
      <c r="AM21" s="322"/>
      <c r="AN21" s="320"/>
      <c r="AO21" s="321"/>
      <c r="AP21" s="321"/>
      <c r="AQ21" s="322"/>
      <c r="AR21" s="1390">
        <f ca="1">SUM(AR11:AV24)</f>
        <v>103000</v>
      </c>
      <c r="AS21" s="1391"/>
      <c r="AT21" s="1391"/>
      <c r="AU21" s="1391"/>
      <c r="AV21" s="1392"/>
      <c r="AW21" s="1399"/>
      <c r="AX21" s="1400"/>
      <c r="AY21" s="1400"/>
      <c r="AZ21" s="809"/>
      <c r="BA21" s="127"/>
    </row>
    <row r="22" spans="1:57" s="111" customFormat="1" ht="19.5" customHeight="1" x14ac:dyDescent="0.35">
      <c r="A22" s="1404" t="s">
        <v>21</v>
      </c>
      <c r="B22" s="905"/>
      <c r="C22" s="905"/>
      <c r="D22" s="333" t="s">
        <v>291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34"/>
      <c r="AS22" s="334"/>
      <c r="AT22" s="334"/>
      <c r="AU22" s="334"/>
      <c r="AV22" s="334"/>
      <c r="AW22" s="324"/>
      <c r="AX22" s="324"/>
      <c r="AY22" s="324"/>
      <c r="AZ22" s="309"/>
      <c r="BA22" s="127"/>
    </row>
    <row r="23" spans="1:57" s="111" customFormat="1" ht="19.5" customHeight="1" x14ac:dyDescent="0.35">
      <c r="A23" s="335"/>
      <c r="B23" s="336"/>
      <c r="C23" s="336"/>
      <c r="D23" s="333" t="s">
        <v>280</v>
      </c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34"/>
      <c r="AS23" s="334"/>
      <c r="AT23" s="334"/>
      <c r="AU23" s="334"/>
      <c r="AV23" s="334"/>
      <c r="AW23" s="324"/>
      <c r="AX23" s="324"/>
      <c r="AY23" s="324"/>
      <c r="AZ23" s="309"/>
      <c r="BA23" s="127"/>
    </row>
    <row r="24" spans="1:57" ht="19.5" customHeight="1" x14ac:dyDescent="0.35">
      <c r="A24" s="335"/>
      <c r="B24" s="337"/>
      <c r="C24" s="337"/>
      <c r="D24" s="338" t="s">
        <v>281</v>
      </c>
      <c r="E24" s="240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61"/>
      <c r="W24" s="161"/>
      <c r="X24" s="161"/>
      <c r="Y24" s="162"/>
      <c r="Z24" s="162"/>
      <c r="AA24" s="162"/>
      <c r="AB24" s="165"/>
      <c r="AC24" s="165"/>
      <c r="AD24" s="165"/>
      <c r="AE24" s="165"/>
      <c r="AF24" s="163"/>
      <c r="AG24" s="163"/>
      <c r="AH24" s="163"/>
      <c r="AI24" s="163"/>
      <c r="AJ24" s="164"/>
      <c r="AK24" s="164"/>
      <c r="AL24" s="164"/>
      <c r="AM24" s="164"/>
      <c r="AN24" s="164"/>
      <c r="AO24" s="164"/>
      <c r="AP24" s="164"/>
      <c r="AQ24" s="164"/>
      <c r="AR24" s="163"/>
      <c r="AS24" s="163"/>
      <c r="AT24" s="163"/>
      <c r="AU24" s="163"/>
      <c r="AV24" s="163"/>
      <c r="AW24" s="89"/>
      <c r="AX24" s="89"/>
      <c r="AY24" s="89"/>
      <c r="AZ24" s="90"/>
      <c r="BA24" s="116"/>
      <c r="BB24" s="126"/>
      <c r="BC24" s="126"/>
      <c r="BD24" s="126"/>
      <c r="BE24" s="126"/>
    </row>
    <row r="25" spans="1:57" ht="19.5" customHeight="1" x14ac:dyDescent="0.3">
      <c r="A25" s="339"/>
      <c r="B25" s="115"/>
      <c r="C25" s="240"/>
      <c r="D25" s="331" t="s">
        <v>292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61"/>
      <c r="W25" s="161"/>
      <c r="X25" s="161"/>
      <c r="Y25" s="162"/>
      <c r="Z25" s="162"/>
      <c r="AA25" s="162"/>
      <c r="AB25" s="165"/>
      <c r="AC25" s="165"/>
      <c r="AD25" s="165"/>
      <c r="AE25" s="165"/>
      <c r="AF25" s="163"/>
      <c r="AG25" s="163"/>
      <c r="AH25" s="163"/>
      <c r="AI25" s="163"/>
      <c r="AJ25" s="164"/>
      <c r="AK25" s="164"/>
      <c r="AL25" s="164"/>
      <c r="AM25" s="164"/>
      <c r="AN25" s="164"/>
      <c r="AO25" s="164"/>
      <c r="AP25" s="164"/>
      <c r="AQ25" s="164"/>
      <c r="AR25" s="163"/>
      <c r="AS25" s="163"/>
      <c r="AT25" s="163"/>
      <c r="AU25" s="163"/>
      <c r="AV25" s="163"/>
      <c r="AW25" s="89"/>
      <c r="AX25" s="89"/>
      <c r="AY25" s="89"/>
      <c r="AZ25" s="332"/>
      <c r="BA25" s="116"/>
      <c r="BB25" s="126"/>
      <c r="BC25" s="126"/>
      <c r="BD25" s="126"/>
      <c r="BE25" s="126"/>
    </row>
  </sheetData>
  <mergeCells count="102">
    <mergeCell ref="A10:B10"/>
    <mergeCell ref="AW11:AZ11"/>
    <mergeCell ref="AW12:AZ12"/>
    <mergeCell ref="AW13:AZ13"/>
    <mergeCell ref="A22:C22"/>
    <mergeCell ref="A1:AY1"/>
    <mergeCell ref="AI6:AJ6"/>
    <mergeCell ref="AM6:AQ6"/>
    <mergeCell ref="AT6:AU6"/>
    <mergeCell ref="AC7:AD7"/>
    <mergeCell ref="AE7:AF7"/>
    <mergeCell ref="AG7:AK7"/>
    <mergeCell ref="AL7:AM7"/>
    <mergeCell ref="AN7:AP7"/>
    <mergeCell ref="AW7:AY7"/>
    <mergeCell ref="AR8:AV9"/>
    <mergeCell ref="AW8:AZ9"/>
    <mergeCell ref="AB9:AE9"/>
    <mergeCell ref="AF9:AI9"/>
    <mergeCell ref="AJ9:AM9"/>
    <mergeCell ref="AN9:AQ9"/>
    <mergeCell ref="AJ8:AQ8"/>
    <mergeCell ref="A8:B9"/>
    <mergeCell ref="C8:U9"/>
    <mergeCell ref="V8:X9"/>
    <mergeCell ref="Y8:AA9"/>
    <mergeCell ref="AB8:AI8"/>
    <mergeCell ref="AR11:AV11"/>
    <mergeCell ref="V11:X11"/>
    <mergeCell ref="Y11:AA11"/>
    <mergeCell ref="AB11:AE11"/>
    <mergeCell ref="AF11:AI11"/>
    <mergeCell ref="AJ11:AM11"/>
    <mergeCell ref="AN11:AQ11"/>
    <mergeCell ref="AR13:AV13"/>
    <mergeCell ref="V15:X15"/>
    <mergeCell ref="Y15:AA15"/>
    <mergeCell ref="V13:X13"/>
    <mergeCell ref="Y13:AA13"/>
    <mergeCell ref="AB13:AE13"/>
    <mergeCell ref="AF13:AI13"/>
    <mergeCell ref="AJ13:AM13"/>
    <mergeCell ref="AN13:AQ13"/>
    <mergeCell ref="AW21:AZ21"/>
    <mergeCell ref="V14:X14"/>
    <mergeCell ref="Y14:AA14"/>
    <mergeCell ref="AB14:AE14"/>
    <mergeCell ref="AF14:AI14"/>
    <mergeCell ref="AJ14:AM14"/>
    <mergeCell ref="AN14:AQ14"/>
    <mergeCell ref="AR14:AV14"/>
    <mergeCell ref="AB15:AE15"/>
    <mergeCell ref="AF15:AI15"/>
    <mergeCell ref="AJ15:AM15"/>
    <mergeCell ref="AN15:AQ15"/>
    <mergeCell ref="AR15:AV15"/>
    <mergeCell ref="V16:X16"/>
    <mergeCell ref="Y16:AA16"/>
    <mergeCell ref="V17:X17"/>
    <mergeCell ref="Y17:AA17"/>
    <mergeCell ref="AB16:AE16"/>
    <mergeCell ref="AF16:AI16"/>
    <mergeCell ref="AJ16:AM16"/>
    <mergeCell ref="AN16:AQ16"/>
    <mergeCell ref="AR16:AV16"/>
    <mergeCell ref="AR17:AV17"/>
    <mergeCell ref="AJ19:AM19"/>
    <mergeCell ref="AB18:AE18"/>
    <mergeCell ref="AF18:AI18"/>
    <mergeCell ref="C21:U21"/>
    <mergeCell ref="V20:X20"/>
    <mergeCell ref="Y20:AA20"/>
    <mergeCell ref="AB20:AE20"/>
    <mergeCell ref="AF20:AI20"/>
    <mergeCell ref="V19:X19"/>
    <mergeCell ref="Y19:AA19"/>
    <mergeCell ref="AB19:AE19"/>
    <mergeCell ref="AF19:AI19"/>
    <mergeCell ref="AN12:AQ12"/>
    <mergeCell ref="AR12:AV12"/>
    <mergeCell ref="AR21:AV21"/>
    <mergeCell ref="AX14:AZ14"/>
    <mergeCell ref="AX15:AZ15"/>
    <mergeCell ref="V12:X12"/>
    <mergeCell ref="Y12:AA12"/>
    <mergeCell ref="AB12:AE12"/>
    <mergeCell ref="AF12:AI12"/>
    <mergeCell ref="AJ12:AM12"/>
    <mergeCell ref="AB17:AE17"/>
    <mergeCell ref="AF17:AI17"/>
    <mergeCell ref="AJ17:AM17"/>
    <mergeCell ref="AN17:AQ17"/>
    <mergeCell ref="AR18:AV18"/>
    <mergeCell ref="AJ20:AM20"/>
    <mergeCell ref="AN19:AQ19"/>
    <mergeCell ref="AR19:AV19"/>
    <mergeCell ref="AJ18:AM18"/>
    <mergeCell ref="AN18:AQ18"/>
    <mergeCell ref="AR20:AV20"/>
    <mergeCell ref="AN20:AQ20"/>
    <mergeCell ref="V18:X18"/>
    <mergeCell ref="Y18:AA18"/>
  </mergeCells>
  <pageMargins left="0.51181102362204722" right="0.47244094488188981" top="0.59055118110236227" bottom="0.59055118110236227" header="0.27559055118110237" footer="0.35433070866141736"/>
  <pageSetup paperSize="9" orientation="landscape" r:id="rId1"/>
  <headerFooter alignWithMargins="0">
    <oddHeader>&amp;R&amp;"CordiaUPC,ตัวหนา"&amp;12แบบ ปร.4 (ข)   แผ่นที่&amp;P /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E6CB-ADBA-402D-8461-CA1EB9D40C16}">
  <dimension ref="A1:M58"/>
  <sheetViews>
    <sheetView view="pageLayout" topLeftCell="A46" zoomScale="130" zoomScaleNormal="120" zoomScalePageLayoutView="130" workbookViewId="0">
      <selection activeCell="Q60" sqref="Q60"/>
    </sheetView>
  </sheetViews>
  <sheetFormatPr defaultRowHeight="18.75" x14ac:dyDescent="0.3"/>
  <cols>
    <col min="1" max="1" width="6.5703125" style="304" customWidth="1"/>
    <col min="2" max="2" width="5.28515625" style="304" customWidth="1"/>
    <col min="3" max="3" width="2.28515625" style="305" customWidth="1"/>
    <col min="4" max="4" width="6.85546875" style="305" customWidth="1"/>
    <col min="5" max="5" width="33.28515625" style="305" customWidth="1"/>
    <col min="6" max="6" width="9.5703125" style="470" customWidth="1"/>
    <col min="7" max="7" width="6.85546875" style="305" customWidth="1"/>
    <col min="8" max="8" width="12" style="471" customWidth="1"/>
    <col min="9" max="9" width="14.42578125" style="471" customWidth="1"/>
    <col min="10" max="10" width="12" style="453" customWidth="1"/>
    <col min="11" max="11" width="11.7109375" style="471" customWidth="1"/>
    <col min="12" max="12" width="14.7109375" style="471" customWidth="1"/>
    <col min="13" max="13" width="8.5703125" style="305" bestFit="1" customWidth="1"/>
    <col min="14" max="256" width="9.140625" style="305"/>
    <col min="257" max="257" width="6.5703125" style="305" customWidth="1"/>
    <col min="258" max="258" width="5.28515625" style="305" customWidth="1"/>
    <col min="259" max="259" width="2.28515625" style="305" customWidth="1"/>
    <col min="260" max="260" width="6.85546875" style="305" customWidth="1"/>
    <col min="261" max="261" width="33.28515625" style="305" customWidth="1"/>
    <col min="262" max="262" width="9.5703125" style="305" customWidth="1"/>
    <col min="263" max="263" width="6.85546875" style="305" customWidth="1"/>
    <col min="264" max="264" width="11.7109375" style="305" customWidth="1"/>
    <col min="265" max="265" width="12.28515625" style="305" customWidth="1"/>
    <col min="266" max="267" width="11.7109375" style="305" customWidth="1"/>
    <col min="268" max="268" width="13.140625" style="305" customWidth="1"/>
    <col min="269" max="269" width="8.5703125" style="305" bestFit="1" customWidth="1"/>
    <col min="270" max="512" width="9.140625" style="305"/>
    <col min="513" max="513" width="6.5703125" style="305" customWidth="1"/>
    <col min="514" max="514" width="5.28515625" style="305" customWidth="1"/>
    <col min="515" max="515" width="2.28515625" style="305" customWidth="1"/>
    <col min="516" max="516" width="6.85546875" style="305" customWidth="1"/>
    <col min="517" max="517" width="33.28515625" style="305" customWidth="1"/>
    <col min="518" max="518" width="9.5703125" style="305" customWidth="1"/>
    <col min="519" max="519" width="6.85546875" style="305" customWidth="1"/>
    <col min="520" max="520" width="11.7109375" style="305" customWidth="1"/>
    <col min="521" max="521" width="12.28515625" style="305" customWidth="1"/>
    <col min="522" max="523" width="11.7109375" style="305" customWidth="1"/>
    <col min="524" max="524" width="13.140625" style="305" customWidth="1"/>
    <col min="525" max="525" width="8.5703125" style="305" bestFit="1" customWidth="1"/>
    <col min="526" max="768" width="9.140625" style="305"/>
    <col min="769" max="769" width="6.5703125" style="305" customWidth="1"/>
    <col min="770" max="770" width="5.28515625" style="305" customWidth="1"/>
    <col min="771" max="771" width="2.28515625" style="305" customWidth="1"/>
    <col min="772" max="772" width="6.85546875" style="305" customWidth="1"/>
    <col min="773" max="773" width="33.28515625" style="305" customWidth="1"/>
    <col min="774" max="774" width="9.5703125" style="305" customWidth="1"/>
    <col min="775" max="775" width="6.85546875" style="305" customWidth="1"/>
    <col min="776" max="776" width="11.7109375" style="305" customWidth="1"/>
    <col min="777" max="777" width="12.28515625" style="305" customWidth="1"/>
    <col min="778" max="779" width="11.7109375" style="305" customWidth="1"/>
    <col min="780" max="780" width="13.140625" style="305" customWidth="1"/>
    <col min="781" max="781" width="8.5703125" style="305" bestFit="1" customWidth="1"/>
    <col min="782" max="1024" width="9.140625" style="305"/>
    <col min="1025" max="1025" width="6.5703125" style="305" customWidth="1"/>
    <col min="1026" max="1026" width="5.28515625" style="305" customWidth="1"/>
    <col min="1027" max="1027" width="2.28515625" style="305" customWidth="1"/>
    <col min="1028" max="1028" width="6.85546875" style="305" customWidth="1"/>
    <col min="1029" max="1029" width="33.28515625" style="305" customWidth="1"/>
    <col min="1030" max="1030" width="9.5703125" style="305" customWidth="1"/>
    <col min="1031" max="1031" width="6.85546875" style="305" customWidth="1"/>
    <col min="1032" max="1032" width="11.7109375" style="305" customWidth="1"/>
    <col min="1033" max="1033" width="12.28515625" style="305" customWidth="1"/>
    <col min="1034" max="1035" width="11.7109375" style="305" customWidth="1"/>
    <col min="1036" max="1036" width="13.140625" style="305" customWidth="1"/>
    <col min="1037" max="1037" width="8.5703125" style="305" bestFit="1" customWidth="1"/>
    <col min="1038" max="1280" width="9.140625" style="305"/>
    <col min="1281" max="1281" width="6.5703125" style="305" customWidth="1"/>
    <col min="1282" max="1282" width="5.28515625" style="305" customWidth="1"/>
    <col min="1283" max="1283" width="2.28515625" style="305" customWidth="1"/>
    <col min="1284" max="1284" width="6.85546875" style="305" customWidth="1"/>
    <col min="1285" max="1285" width="33.28515625" style="305" customWidth="1"/>
    <col min="1286" max="1286" width="9.5703125" style="305" customWidth="1"/>
    <col min="1287" max="1287" width="6.85546875" style="305" customWidth="1"/>
    <col min="1288" max="1288" width="11.7109375" style="305" customWidth="1"/>
    <col min="1289" max="1289" width="12.28515625" style="305" customWidth="1"/>
    <col min="1290" max="1291" width="11.7109375" style="305" customWidth="1"/>
    <col min="1292" max="1292" width="13.140625" style="305" customWidth="1"/>
    <col min="1293" max="1293" width="8.5703125" style="305" bestFit="1" customWidth="1"/>
    <col min="1294" max="1536" width="9.140625" style="305"/>
    <col min="1537" max="1537" width="6.5703125" style="305" customWidth="1"/>
    <col min="1538" max="1538" width="5.28515625" style="305" customWidth="1"/>
    <col min="1539" max="1539" width="2.28515625" style="305" customWidth="1"/>
    <col min="1540" max="1540" width="6.85546875" style="305" customWidth="1"/>
    <col min="1541" max="1541" width="33.28515625" style="305" customWidth="1"/>
    <col min="1542" max="1542" width="9.5703125" style="305" customWidth="1"/>
    <col min="1543" max="1543" width="6.85546875" style="305" customWidth="1"/>
    <col min="1544" max="1544" width="11.7109375" style="305" customWidth="1"/>
    <col min="1545" max="1545" width="12.28515625" style="305" customWidth="1"/>
    <col min="1546" max="1547" width="11.7109375" style="305" customWidth="1"/>
    <col min="1548" max="1548" width="13.140625" style="305" customWidth="1"/>
    <col min="1549" max="1549" width="8.5703125" style="305" bestFit="1" customWidth="1"/>
    <col min="1550" max="1792" width="9.140625" style="305"/>
    <col min="1793" max="1793" width="6.5703125" style="305" customWidth="1"/>
    <col min="1794" max="1794" width="5.28515625" style="305" customWidth="1"/>
    <col min="1795" max="1795" width="2.28515625" style="305" customWidth="1"/>
    <col min="1796" max="1796" width="6.85546875" style="305" customWidth="1"/>
    <col min="1797" max="1797" width="33.28515625" style="305" customWidth="1"/>
    <col min="1798" max="1798" width="9.5703125" style="305" customWidth="1"/>
    <col min="1799" max="1799" width="6.85546875" style="305" customWidth="1"/>
    <col min="1800" max="1800" width="11.7109375" style="305" customWidth="1"/>
    <col min="1801" max="1801" width="12.28515625" style="305" customWidth="1"/>
    <col min="1802" max="1803" width="11.7109375" style="305" customWidth="1"/>
    <col min="1804" max="1804" width="13.140625" style="305" customWidth="1"/>
    <col min="1805" max="1805" width="8.5703125" style="305" bestFit="1" customWidth="1"/>
    <col min="1806" max="2048" width="9.140625" style="305"/>
    <col min="2049" max="2049" width="6.5703125" style="305" customWidth="1"/>
    <col min="2050" max="2050" width="5.28515625" style="305" customWidth="1"/>
    <col min="2051" max="2051" width="2.28515625" style="305" customWidth="1"/>
    <col min="2052" max="2052" width="6.85546875" style="305" customWidth="1"/>
    <col min="2053" max="2053" width="33.28515625" style="305" customWidth="1"/>
    <col min="2054" max="2054" width="9.5703125" style="305" customWidth="1"/>
    <col min="2055" max="2055" width="6.85546875" style="305" customWidth="1"/>
    <col min="2056" max="2056" width="11.7109375" style="305" customWidth="1"/>
    <col min="2057" max="2057" width="12.28515625" style="305" customWidth="1"/>
    <col min="2058" max="2059" width="11.7109375" style="305" customWidth="1"/>
    <col min="2060" max="2060" width="13.140625" style="305" customWidth="1"/>
    <col min="2061" max="2061" width="8.5703125" style="305" bestFit="1" customWidth="1"/>
    <col min="2062" max="2304" width="9.140625" style="305"/>
    <col min="2305" max="2305" width="6.5703125" style="305" customWidth="1"/>
    <col min="2306" max="2306" width="5.28515625" style="305" customWidth="1"/>
    <col min="2307" max="2307" width="2.28515625" style="305" customWidth="1"/>
    <col min="2308" max="2308" width="6.85546875" style="305" customWidth="1"/>
    <col min="2309" max="2309" width="33.28515625" style="305" customWidth="1"/>
    <col min="2310" max="2310" width="9.5703125" style="305" customWidth="1"/>
    <col min="2311" max="2311" width="6.85546875" style="305" customWidth="1"/>
    <col min="2312" max="2312" width="11.7109375" style="305" customWidth="1"/>
    <col min="2313" max="2313" width="12.28515625" style="305" customWidth="1"/>
    <col min="2314" max="2315" width="11.7109375" style="305" customWidth="1"/>
    <col min="2316" max="2316" width="13.140625" style="305" customWidth="1"/>
    <col min="2317" max="2317" width="8.5703125" style="305" bestFit="1" customWidth="1"/>
    <col min="2318" max="2560" width="9.140625" style="305"/>
    <col min="2561" max="2561" width="6.5703125" style="305" customWidth="1"/>
    <col min="2562" max="2562" width="5.28515625" style="305" customWidth="1"/>
    <col min="2563" max="2563" width="2.28515625" style="305" customWidth="1"/>
    <col min="2564" max="2564" width="6.85546875" style="305" customWidth="1"/>
    <col min="2565" max="2565" width="33.28515625" style="305" customWidth="1"/>
    <col min="2566" max="2566" width="9.5703125" style="305" customWidth="1"/>
    <col min="2567" max="2567" width="6.85546875" style="305" customWidth="1"/>
    <col min="2568" max="2568" width="11.7109375" style="305" customWidth="1"/>
    <col min="2569" max="2569" width="12.28515625" style="305" customWidth="1"/>
    <col min="2570" max="2571" width="11.7109375" style="305" customWidth="1"/>
    <col min="2572" max="2572" width="13.140625" style="305" customWidth="1"/>
    <col min="2573" max="2573" width="8.5703125" style="305" bestFit="1" customWidth="1"/>
    <col min="2574" max="2816" width="9.140625" style="305"/>
    <col min="2817" max="2817" width="6.5703125" style="305" customWidth="1"/>
    <col min="2818" max="2818" width="5.28515625" style="305" customWidth="1"/>
    <col min="2819" max="2819" width="2.28515625" style="305" customWidth="1"/>
    <col min="2820" max="2820" width="6.85546875" style="305" customWidth="1"/>
    <col min="2821" max="2821" width="33.28515625" style="305" customWidth="1"/>
    <col min="2822" max="2822" width="9.5703125" style="305" customWidth="1"/>
    <col min="2823" max="2823" width="6.85546875" style="305" customWidth="1"/>
    <col min="2824" max="2824" width="11.7109375" style="305" customWidth="1"/>
    <col min="2825" max="2825" width="12.28515625" style="305" customWidth="1"/>
    <col min="2826" max="2827" width="11.7109375" style="305" customWidth="1"/>
    <col min="2828" max="2828" width="13.140625" style="305" customWidth="1"/>
    <col min="2829" max="2829" width="8.5703125" style="305" bestFit="1" customWidth="1"/>
    <col min="2830" max="3072" width="9.140625" style="305"/>
    <col min="3073" max="3073" width="6.5703125" style="305" customWidth="1"/>
    <col min="3074" max="3074" width="5.28515625" style="305" customWidth="1"/>
    <col min="3075" max="3075" width="2.28515625" style="305" customWidth="1"/>
    <col min="3076" max="3076" width="6.85546875" style="305" customWidth="1"/>
    <col min="3077" max="3077" width="33.28515625" style="305" customWidth="1"/>
    <col min="3078" max="3078" width="9.5703125" style="305" customWidth="1"/>
    <col min="3079" max="3079" width="6.85546875" style="305" customWidth="1"/>
    <col min="3080" max="3080" width="11.7109375" style="305" customWidth="1"/>
    <col min="3081" max="3081" width="12.28515625" style="305" customWidth="1"/>
    <col min="3082" max="3083" width="11.7109375" style="305" customWidth="1"/>
    <col min="3084" max="3084" width="13.140625" style="305" customWidth="1"/>
    <col min="3085" max="3085" width="8.5703125" style="305" bestFit="1" customWidth="1"/>
    <col min="3086" max="3328" width="9.140625" style="305"/>
    <col min="3329" max="3329" width="6.5703125" style="305" customWidth="1"/>
    <col min="3330" max="3330" width="5.28515625" style="305" customWidth="1"/>
    <col min="3331" max="3331" width="2.28515625" style="305" customWidth="1"/>
    <col min="3332" max="3332" width="6.85546875" style="305" customWidth="1"/>
    <col min="3333" max="3333" width="33.28515625" style="305" customWidth="1"/>
    <col min="3334" max="3334" width="9.5703125" style="305" customWidth="1"/>
    <col min="3335" max="3335" width="6.85546875" style="305" customWidth="1"/>
    <col min="3336" max="3336" width="11.7109375" style="305" customWidth="1"/>
    <col min="3337" max="3337" width="12.28515625" style="305" customWidth="1"/>
    <col min="3338" max="3339" width="11.7109375" style="305" customWidth="1"/>
    <col min="3340" max="3340" width="13.140625" style="305" customWidth="1"/>
    <col min="3341" max="3341" width="8.5703125" style="305" bestFit="1" customWidth="1"/>
    <col min="3342" max="3584" width="9.140625" style="305"/>
    <col min="3585" max="3585" width="6.5703125" style="305" customWidth="1"/>
    <col min="3586" max="3586" width="5.28515625" style="305" customWidth="1"/>
    <col min="3587" max="3587" width="2.28515625" style="305" customWidth="1"/>
    <col min="3588" max="3588" width="6.85546875" style="305" customWidth="1"/>
    <col min="3589" max="3589" width="33.28515625" style="305" customWidth="1"/>
    <col min="3590" max="3590" width="9.5703125" style="305" customWidth="1"/>
    <col min="3591" max="3591" width="6.85546875" style="305" customWidth="1"/>
    <col min="3592" max="3592" width="11.7109375" style="305" customWidth="1"/>
    <col min="3593" max="3593" width="12.28515625" style="305" customWidth="1"/>
    <col min="3594" max="3595" width="11.7109375" style="305" customWidth="1"/>
    <col min="3596" max="3596" width="13.140625" style="305" customWidth="1"/>
    <col min="3597" max="3597" width="8.5703125" style="305" bestFit="1" customWidth="1"/>
    <col min="3598" max="3840" width="9.140625" style="305"/>
    <col min="3841" max="3841" width="6.5703125" style="305" customWidth="1"/>
    <col min="3842" max="3842" width="5.28515625" style="305" customWidth="1"/>
    <col min="3843" max="3843" width="2.28515625" style="305" customWidth="1"/>
    <col min="3844" max="3844" width="6.85546875" style="305" customWidth="1"/>
    <col min="3845" max="3845" width="33.28515625" style="305" customWidth="1"/>
    <col min="3846" max="3846" width="9.5703125" style="305" customWidth="1"/>
    <col min="3847" max="3847" width="6.85546875" style="305" customWidth="1"/>
    <col min="3848" max="3848" width="11.7109375" style="305" customWidth="1"/>
    <col min="3849" max="3849" width="12.28515625" style="305" customWidth="1"/>
    <col min="3850" max="3851" width="11.7109375" style="305" customWidth="1"/>
    <col min="3852" max="3852" width="13.140625" style="305" customWidth="1"/>
    <col min="3853" max="3853" width="8.5703125" style="305" bestFit="1" customWidth="1"/>
    <col min="3854" max="4096" width="9.140625" style="305"/>
    <col min="4097" max="4097" width="6.5703125" style="305" customWidth="1"/>
    <col min="4098" max="4098" width="5.28515625" style="305" customWidth="1"/>
    <col min="4099" max="4099" width="2.28515625" style="305" customWidth="1"/>
    <col min="4100" max="4100" width="6.85546875" style="305" customWidth="1"/>
    <col min="4101" max="4101" width="33.28515625" style="305" customWidth="1"/>
    <col min="4102" max="4102" width="9.5703125" style="305" customWidth="1"/>
    <col min="4103" max="4103" width="6.85546875" style="305" customWidth="1"/>
    <col min="4104" max="4104" width="11.7109375" style="305" customWidth="1"/>
    <col min="4105" max="4105" width="12.28515625" style="305" customWidth="1"/>
    <col min="4106" max="4107" width="11.7109375" style="305" customWidth="1"/>
    <col min="4108" max="4108" width="13.140625" style="305" customWidth="1"/>
    <col min="4109" max="4109" width="8.5703125" style="305" bestFit="1" customWidth="1"/>
    <col min="4110" max="4352" width="9.140625" style="305"/>
    <col min="4353" max="4353" width="6.5703125" style="305" customWidth="1"/>
    <col min="4354" max="4354" width="5.28515625" style="305" customWidth="1"/>
    <col min="4355" max="4355" width="2.28515625" style="305" customWidth="1"/>
    <col min="4356" max="4356" width="6.85546875" style="305" customWidth="1"/>
    <col min="4357" max="4357" width="33.28515625" style="305" customWidth="1"/>
    <col min="4358" max="4358" width="9.5703125" style="305" customWidth="1"/>
    <col min="4359" max="4359" width="6.85546875" style="305" customWidth="1"/>
    <col min="4360" max="4360" width="11.7109375" style="305" customWidth="1"/>
    <col min="4361" max="4361" width="12.28515625" style="305" customWidth="1"/>
    <col min="4362" max="4363" width="11.7109375" style="305" customWidth="1"/>
    <col min="4364" max="4364" width="13.140625" style="305" customWidth="1"/>
    <col min="4365" max="4365" width="8.5703125" style="305" bestFit="1" customWidth="1"/>
    <col min="4366" max="4608" width="9.140625" style="305"/>
    <col min="4609" max="4609" width="6.5703125" style="305" customWidth="1"/>
    <col min="4610" max="4610" width="5.28515625" style="305" customWidth="1"/>
    <col min="4611" max="4611" width="2.28515625" style="305" customWidth="1"/>
    <col min="4612" max="4612" width="6.85546875" style="305" customWidth="1"/>
    <col min="4613" max="4613" width="33.28515625" style="305" customWidth="1"/>
    <col min="4614" max="4614" width="9.5703125" style="305" customWidth="1"/>
    <col min="4615" max="4615" width="6.85546875" style="305" customWidth="1"/>
    <col min="4616" max="4616" width="11.7109375" style="305" customWidth="1"/>
    <col min="4617" max="4617" width="12.28515625" style="305" customWidth="1"/>
    <col min="4618" max="4619" width="11.7109375" style="305" customWidth="1"/>
    <col min="4620" max="4620" width="13.140625" style="305" customWidth="1"/>
    <col min="4621" max="4621" width="8.5703125" style="305" bestFit="1" customWidth="1"/>
    <col min="4622" max="4864" width="9.140625" style="305"/>
    <col min="4865" max="4865" width="6.5703125" style="305" customWidth="1"/>
    <col min="4866" max="4866" width="5.28515625" style="305" customWidth="1"/>
    <col min="4867" max="4867" width="2.28515625" style="305" customWidth="1"/>
    <col min="4868" max="4868" width="6.85546875" style="305" customWidth="1"/>
    <col min="4869" max="4869" width="33.28515625" style="305" customWidth="1"/>
    <col min="4870" max="4870" width="9.5703125" style="305" customWidth="1"/>
    <col min="4871" max="4871" width="6.85546875" style="305" customWidth="1"/>
    <col min="4872" max="4872" width="11.7109375" style="305" customWidth="1"/>
    <col min="4873" max="4873" width="12.28515625" style="305" customWidth="1"/>
    <col min="4874" max="4875" width="11.7109375" style="305" customWidth="1"/>
    <col min="4876" max="4876" width="13.140625" style="305" customWidth="1"/>
    <col min="4877" max="4877" width="8.5703125" style="305" bestFit="1" customWidth="1"/>
    <col min="4878" max="5120" width="9.140625" style="305"/>
    <col min="5121" max="5121" width="6.5703125" style="305" customWidth="1"/>
    <col min="5122" max="5122" width="5.28515625" style="305" customWidth="1"/>
    <col min="5123" max="5123" width="2.28515625" style="305" customWidth="1"/>
    <col min="5124" max="5124" width="6.85546875" style="305" customWidth="1"/>
    <col min="5125" max="5125" width="33.28515625" style="305" customWidth="1"/>
    <col min="5126" max="5126" width="9.5703125" style="305" customWidth="1"/>
    <col min="5127" max="5127" width="6.85546875" style="305" customWidth="1"/>
    <col min="5128" max="5128" width="11.7109375" style="305" customWidth="1"/>
    <col min="5129" max="5129" width="12.28515625" style="305" customWidth="1"/>
    <col min="5130" max="5131" width="11.7109375" style="305" customWidth="1"/>
    <col min="5132" max="5132" width="13.140625" style="305" customWidth="1"/>
    <col min="5133" max="5133" width="8.5703125" style="305" bestFit="1" customWidth="1"/>
    <col min="5134" max="5376" width="9.140625" style="305"/>
    <col min="5377" max="5377" width="6.5703125" style="305" customWidth="1"/>
    <col min="5378" max="5378" width="5.28515625" style="305" customWidth="1"/>
    <col min="5379" max="5379" width="2.28515625" style="305" customWidth="1"/>
    <col min="5380" max="5380" width="6.85546875" style="305" customWidth="1"/>
    <col min="5381" max="5381" width="33.28515625" style="305" customWidth="1"/>
    <col min="5382" max="5382" width="9.5703125" style="305" customWidth="1"/>
    <col min="5383" max="5383" width="6.85546875" style="305" customWidth="1"/>
    <col min="5384" max="5384" width="11.7109375" style="305" customWidth="1"/>
    <col min="5385" max="5385" width="12.28515625" style="305" customWidth="1"/>
    <col min="5386" max="5387" width="11.7109375" style="305" customWidth="1"/>
    <col min="5388" max="5388" width="13.140625" style="305" customWidth="1"/>
    <col min="5389" max="5389" width="8.5703125" style="305" bestFit="1" customWidth="1"/>
    <col min="5390" max="5632" width="9.140625" style="305"/>
    <col min="5633" max="5633" width="6.5703125" style="305" customWidth="1"/>
    <col min="5634" max="5634" width="5.28515625" style="305" customWidth="1"/>
    <col min="5635" max="5635" width="2.28515625" style="305" customWidth="1"/>
    <col min="5636" max="5636" width="6.85546875" style="305" customWidth="1"/>
    <col min="5637" max="5637" width="33.28515625" style="305" customWidth="1"/>
    <col min="5638" max="5638" width="9.5703125" style="305" customWidth="1"/>
    <col min="5639" max="5639" width="6.85546875" style="305" customWidth="1"/>
    <col min="5640" max="5640" width="11.7109375" style="305" customWidth="1"/>
    <col min="5641" max="5641" width="12.28515625" style="305" customWidth="1"/>
    <col min="5642" max="5643" width="11.7109375" style="305" customWidth="1"/>
    <col min="5644" max="5644" width="13.140625" style="305" customWidth="1"/>
    <col min="5645" max="5645" width="8.5703125" style="305" bestFit="1" customWidth="1"/>
    <col min="5646" max="5888" width="9.140625" style="305"/>
    <col min="5889" max="5889" width="6.5703125" style="305" customWidth="1"/>
    <col min="5890" max="5890" width="5.28515625" style="305" customWidth="1"/>
    <col min="5891" max="5891" width="2.28515625" style="305" customWidth="1"/>
    <col min="5892" max="5892" width="6.85546875" style="305" customWidth="1"/>
    <col min="5893" max="5893" width="33.28515625" style="305" customWidth="1"/>
    <col min="5894" max="5894" width="9.5703125" style="305" customWidth="1"/>
    <col min="5895" max="5895" width="6.85546875" style="305" customWidth="1"/>
    <col min="5896" max="5896" width="11.7109375" style="305" customWidth="1"/>
    <col min="5897" max="5897" width="12.28515625" style="305" customWidth="1"/>
    <col min="5898" max="5899" width="11.7109375" style="305" customWidth="1"/>
    <col min="5900" max="5900" width="13.140625" style="305" customWidth="1"/>
    <col min="5901" max="5901" width="8.5703125" style="305" bestFit="1" customWidth="1"/>
    <col min="5902" max="6144" width="9.140625" style="305"/>
    <col min="6145" max="6145" width="6.5703125" style="305" customWidth="1"/>
    <col min="6146" max="6146" width="5.28515625" style="305" customWidth="1"/>
    <col min="6147" max="6147" width="2.28515625" style="305" customWidth="1"/>
    <col min="6148" max="6148" width="6.85546875" style="305" customWidth="1"/>
    <col min="6149" max="6149" width="33.28515625" style="305" customWidth="1"/>
    <col min="6150" max="6150" width="9.5703125" style="305" customWidth="1"/>
    <col min="6151" max="6151" width="6.85546875" style="305" customWidth="1"/>
    <col min="6152" max="6152" width="11.7109375" style="305" customWidth="1"/>
    <col min="6153" max="6153" width="12.28515625" style="305" customWidth="1"/>
    <col min="6154" max="6155" width="11.7109375" style="305" customWidth="1"/>
    <col min="6156" max="6156" width="13.140625" style="305" customWidth="1"/>
    <col min="6157" max="6157" width="8.5703125" style="305" bestFit="1" customWidth="1"/>
    <col min="6158" max="6400" width="9.140625" style="305"/>
    <col min="6401" max="6401" width="6.5703125" style="305" customWidth="1"/>
    <col min="6402" max="6402" width="5.28515625" style="305" customWidth="1"/>
    <col min="6403" max="6403" width="2.28515625" style="305" customWidth="1"/>
    <col min="6404" max="6404" width="6.85546875" style="305" customWidth="1"/>
    <col min="6405" max="6405" width="33.28515625" style="305" customWidth="1"/>
    <col min="6406" max="6406" width="9.5703125" style="305" customWidth="1"/>
    <col min="6407" max="6407" width="6.85546875" style="305" customWidth="1"/>
    <col min="6408" max="6408" width="11.7109375" style="305" customWidth="1"/>
    <col min="6409" max="6409" width="12.28515625" style="305" customWidth="1"/>
    <col min="6410" max="6411" width="11.7109375" style="305" customWidth="1"/>
    <col min="6412" max="6412" width="13.140625" style="305" customWidth="1"/>
    <col min="6413" max="6413" width="8.5703125" style="305" bestFit="1" customWidth="1"/>
    <col min="6414" max="6656" width="9.140625" style="305"/>
    <col min="6657" max="6657" width="6.5703125" style="305" customWidth="1"/>
    <col min="6658" max="6658" width="5.28515625" style="305" customWidth="1"/>
    <col min="6659" max="6659" width="2.28515625" style="305" customWidth="1"/>
    <col min="6660" max="6660" width="6.85546875" style="305" customWidth="1"/>
    <col min="6661" max="6661" width="33.28515625" style="305" customWidth="1"/>
    <col min="6662" max="6662" width="9.5703125" style="305" customWidth="1"/>
    <col min="6663" max="6663" width="6.85546875" style="305" customWidth="1"/>
    <col min="6664" max="6664" width="11.7109375" style="305" customWidth="1"/>
    <col min="6665" max="6665" width="12.28515625" style="305" customWidth="1"/>
    <col min="6666" max="6667" width="11.7109375" style="305" customWidth="1"/>
    <col min="6668" max="6668" width="13.140625" style="305" customWidth="1"/>
    <col min="6669" max="6669" width="8.5703125" style="305" bestFit="1" customWidth="1"/>
    <col min="6670" max="6912" width="9.140625" style="305"/>
    <col min="6913" max="6913" width="6.5703125" style="305" customWidth="1"/>
    <col min="6914" max="6914" width="5.28515625" style="305" customWidth="1"/>
    <col min="6915" max="6915" width="2.28515625" style="305" customWidth="1"/>
    <col min="6916" max="6916" width="6.85546875" style="305" customWidth="1"/>
    <col min="6917" max="6917" width="33.28515625" style="305" customWidth="1"/>
    <col min="6918" max="6918" width="9.5703125" style="305" customWidth="1"/>
    <col min="6919" max="6919" width="6.85546875" style="305" customWidth="1"/>
    <col min="6920" max="6920" width="11.7109375" style="305" customWidth="1"/>
    <col min="6921" max="6921" width="12.28515625" style="305" customWidth="1"/>
    <col min="6922" max="6923" width="11.7109375" style="305" customWidth="1"/>
    <col min="6924" max="6924" width="13.140625" style="305" customWidth="1"/>
    <col min="6925" max="6925" width="8.5703125" style="305" bestFit="1" customWidth="1"/>
    <col min="6926" max="7168" width="9.140625" style="305"/>
    <col min="7169" max="7169" width="6.5703125" style="305" customWidth="1"/>
    <col min="7170" max="7170" width="5.28515625" style="305" customWidth="1"/>
    <col min="7171" max="7171" width="2.28515625" style="305" customWidth="1"/>
    <col min="7172" max="7172" width="6.85546875" style="305" customWidth="1"/>
    <col min="7173" max="7173" width="33.28515625" style="305" customWidth="1"/>
    <col min="7174" max="7174" width="9.5703125" style="305" customWidth="1"/>
    <col min="7175" max="7175" width="6.85546875" style="305" customWidth="1"/>
    <col min="7176" max="7176" width="11.7109375" style="305" customWidth="1"/>
    <col min="7177" max="7177" width="12.28515625" style="305" customWidth="1"/>
    <col min="7178" max="7179" width="11.7109375" style="305" customWidth="1"/>
    <col min="7180" max="7180" width="13.140625" style="305" customWidth="1"/>
    <col min="7181" max="7181" width="8.5703125" style="305" bestFit="1" customWidth="1"/>
    <col min="7182" max="7424" width="9.140625" style="305"/>
    <col min="7425" max="7425" width="6.5703125" style="305" customWidth="1"/>
    <col min="7426" max="7426" width="5.28515625" style="305" customWidth="1"/>
    <col min="7427" max="7427" width="2.28515625" style="305" customWidth="1"/>
    <col min="7428" max="7428" width="6.85546875" style="305" customWidth="1"/>
    <col min="7429" max="7429" width="33.28515625" style="305" customWidth="1"/>
    <col min="7430" max="7430" width="9.5703125" style="305" customWidth="1"/>
    <col min="7431" max="7431" width="6.85546875" style="305" customWidth="1"/>
    <col min="7432" max="7432" width="11.7109375" style="305" customWidth="1"/>
    <col min="7433" max="7433" width="12.28515625" style="305" customWidth="1"/>
    <col min="7434" max="7435" width="11.7109375" style="305" customWidth="1"/>
    <col min="7436" max="7436" width="13.140625" style="305" customWidth="1"/>
    <col min="7437" max="7437" width="8.5703125" style="305" bestFit="1" customWidth="1"/>
    <col min="7438" max="7680" width="9.140625" style="305"/>
    <col min="7681" max="7681" width="6.5703125" style="305" customWidth="1"/>
    <col min="7682" max="7682" width="5.28515625" style="305" customWidth="1"/>
    <col min="7683" max="7683" width="2.28515625" style="305" customWidth="1"/>
    <col min="7684" max="7684" width="6.85546875" style="305" customWidth="1"/>
    <col min="7685" max="7685" width="33.28515625" style="305" customWidth="1"/>
    <col min="7686" max="7686" width="9.5703125" style="305" customWidth="1"/>
    <col min="7687" max="7687" width="6.85546875" style="305" customWidth="1"/>
    <col min="7688" max="7688" width="11.7109375" style="305" customWidth="1"/>
    <col min="7689" max="7689" width="12.28515625" style="305" customWidth="1"/>
    <col min="7690" max="7691" width="11.7109375" style="305" customWidth="1"/>
    <col min="7692" max="7692" width="13.140625" style="305" customWidth="1"/>
    <col min="7693" max="7693" width="8.5703125" style="305" bestFit="1" customWidth="1"/>
    <col min="7694" max="7936" width="9.140625" style="305"/>
    <col min="7937" max="7937" width="6.5703125" style="305" customWidth="1"/>
    <col min="7938" max="7938" width="5.28515625" style="305" customWidth="1"/>
    <col min="7939" max="7939" width="2.28515625" style="305" customWidth="1"/>
    <col min="7940" max="7940" width="6.85546875" style="305" customWidth="1"/>
    <col min="7941" max="7941" width="33.28515625" style="305" customWidth="1"/>
    <col min="7942" max="7942" width="9.5703125" style="305" customWidth="1"/>
    <col min="7943" max="7943" width="6.85546875" style="305" customWidth="1"/>
    <col min="7944" max="7944" width="11.7109375" style="305" customWidth="1"/>
    <col min="7945" max="7945" width="12.28515625" style="305" customWidth="1"/>
    <col min="7946" max="7947" width="11.7109375" style="305" customWidth="1"/>
    <col min="7948" max="7948" width="13.140625" style="305" customWidth="1"/>
    <col min="7949" max="7949" width="8.5703125" style="305" bestFit="1" customWidth="1"/>
    <col min="7950" max="8192" width="9.140625" style="305"/>
    <col min="8193" max="8193" width="6.5703125" style="305" customWidth="1"/>
    <col min="8194" max="8194" width="5.28515625" style="305" customWidth="1"/>
    <col min="8195" max="8195" width="2.28515625" style="305" customWidth="1"/>
    <col min="8196" max="8196" width="6.85546875" style="305" customWidth="1"/>
    <col min="8197" max="8197" width="33.28515625" style="305" customWidth="1"/>
    <col min="8198" max="8198" width="9.5703125" style="305" customWidth="1"/>
    <col min="8199" max="8199" width="6.85546875" style="305" customWidth="1"/>
    <col min="8200" max="8200" width="11.7109375" style="305" customWidth="1"/>
    <col min="8201" max="8201" width="12.28515625" style="305" customWidth="1"/>
    <col min="8202" max="8203" width="11.7109375" style="305" customWidth="1"/>
    <col min="8204" max="8204" width="13.140625" style="305" customWidth="1"/>
    <col min="8205" max="8205" width="8.5703125" style="305" bestFit="1" customWidth="1"/>
    <col min="8206" max="8448" width="9.140625" style="305"/>
    <col min="8449" max="8449" width="6.5703125" style="305" customWidth="1"/>
    <col min="8450" max="8450" width="5.28515625" style="305" customWidth="1"/>
    <col min="8451" max="8451" width="2.28515625" style="305" customWidth="1"/>
    <col min="8452" max="8452" width="6.85546875" style="305" customWidth="1"/>
    <col min="8453" max="8453" width="33.28515625" style="305" customWidth="1"/>
    <col min="8454" max="8454" width="9.5703125" style="305" customWidth="1"/>
    <col min="8455" max="8455" width="6.85546875" style="305" customWidth="1"/>
    <col min="8456" max="8456" width="11.7109375" style="305" customWidth="1"/>
    <col min="8457" max="8457" width="12.28515625" style="305" customWidth="1"/>
    <col min="8458" max="8459" width="11.7109375" style="305" customWidth="1"/>
    <col min="8460" max="8460" width="13.140625" style="305" customWidth="1"/>
    <col min="8461" max="8461" width="8.5703125" style="305" bestFit="1" customWidth="1"/>
    <col min="8462" max="8704" width="9.140625" style="305"/>
    <col min="8705" max="8705" width="6.5703125" style="305" customWidth="1"/>
    <col min="8706" max="8706" width="5.28515625" style="305" customWidth="1"/>
    <col min="8707" max="8707" width="2.28515625" style="305" customWidth="1"/>
    <col min="8708" max="8708" width="6.85546875" style="305" customWidth="1"/>
    <col min="8709" max="8709" width="33.28515625" style="305" customWidth="1"/>
    <col min="8710" max="8710" width="9.5703125" style="305" customWidth="1"/>
    <col min="8711" max="8711" width="6.85546875" style="305" customWidth="1"/>
    <col min="8712" max="8712" width="11.7109375" style="305" customWidth="1"/>
    <col min="8713" max="8713" width="12.28515625" style="305" customWidth="1"/>
    <col min="8714" max="8715" width="11.7109375" style="305" customWidth="1"/>
    <col min="8716" max="8716" width="13.140625" style="305" customWidth="1"/>
    <col min="8717" max="8717" width="8.5703125" style="305" bestFit="1" customWidth="1"/>
    <col min="8718" max="8960" width="9.140625" style="305"/>
    <col min="8961" max="8961" width="6.5703125" style="305" customWidth="1"/>
    <col min="8962" max="8962" width="5.28515625" style="305" customWidth="1"/>
    <col min="8963" max="8963" width="2.28515625" style="305" customWidth="1"/>
    <col min="8964" max="8964" width="6.85546875" style="305" customWidth="1"/>
    <col min="8965" max="8965" width="33.28515625" style="305" customWidth="1"/>
    <col min="8966" max="8966" width="9.5703125" style="305" customWidth="1"/>
    <col min="8967" max="8967" width="6.85546875" style="305" customWidth="1"/>
    <col min="8968" max="8968" width="11.7109375" style="305" customWidth="1"/>
    <col min="8969" max="8969" width="12.28515625" style="305" customWidth="1"/>
    <col min="8970" max="8971" width="11.7109375" style="305" customWidth="1"/>
    <col min="8972" max="8972" width="13.140625" style="305" customWidth="1"/>
    <col min="8973" max="8973" width="8.5703125" style="305" bestFit="1" customWidth="1"/>
    <col min="8974" max="9216" width="9.140625" style="305"/>
    <col min="9217" max="9217" width="6.5703125" style="305" customWidth="1"/>
    <col min="9218" max="9218" width="5.28515625" style="305" customWidth="1"/>
    <col min="9219" max="9219" width="2.28515625" style="305" customWidth="1"/>
    <col min="9220" max="9220" width="6.85546875" style="305" customWidth="1"/>
    <col min="9221" max="9221" width="33.28515625" style="305" customWidth="1"/>
    <col min="9222" max="9222" width="9.5703125" style="305" customWidth="1"/>
    <col min="9223" max="9223" width="6.85546875" style="305" customWidth="1"/>
    <col min="9224" max="9224" width="11.7109375" style="305" customWidth="1"/>
    <col min="9225" max="9225" width="12.28515625" style="305" customWidth="1"/>
    <col min="9226" max="9227" width="11.7109375" style="305" customWidth="1"/>
    <col min="9228" max="9228" width="13.140625" style="305" customWidth="1"/>
    <col min="9229" max="9229" width="8.5703125" style="305" bestFit="1" customWidth="1"/>
    <col min="9230" max="9472" width="9.140625" style="305"/>
    <col min="9473" max="9473" width="6.5703125" style="305" customWidth="1"/>
    <col min="9474" max="9474" width="5.28515625" style="305" customWidth="1"/>
    <col min="9475" max="9475" width="2.28515625" style="305" customWidth="1"/>
    <col min="9476" max="9476" width="6.85546875" style="305" customWidth="1"/>
    <col min="9477" max="9477" width="33.28515625" style="305" customWidth="1"/>
    <col min="9478" max="9478" width="9.5703125" style="305" customWidth="1"/>
    <col min="9479" max="9479" width="6.85546875" style="305" customWidth="1"/>
    <col min="9480" max="9480" width="11.7109375" style="305" customWidth="1"/>
    <col min="9481" max="9481" width="12.28515625" style="305" customWidth="1"/>
    <col min="9482" max="9483" width="11.7109375" style="305" customWidth="1"/>
    <col min="9484" max="9484" width="13.140625" style="305" customWidth="1"/>
    <col min="9485" max="9485" width="8.5703125" style="305" bestFit="1" customWidth="1"/>
    <col min="9486" max="9728" width="9.140625" style="305"/>
    <col min="9729" max="9729" width="6.5703125" style="305" customWidth="1"/>
    <col min="9730" max="9730" width="5.28515625" style="305" customWidth="1"/>
    <col min="9731" max="9731" width="2.28515625" style="305" customWidth="1"/>
    <col min="9732" max="9732" width="6.85546875" style="305" customWidth="1"/>
    <col min="9733" max="9733" width="33.28515625" style="305" customWidth="1"/>
    <col min="9734" max="9734" width="9.5703125" style="305" customWidth="1"/>
    <col min="9735" max="9735" width="6.85546875" style="305" customWidth="1"/>
    <col min="9736" max="9736" width="11.7109375" style="305" customWidth="1"/>
    <col min="9737" max="9737" width="12.28515625" style="305" customWidth="1"/>
    <col min="9738" max="9739" width="11.7109375" style="305" customWidth="1"/>
    <col min="9740" max="9740" width="13.140625" style="305" customWidth="1"/>
    <col min="9741" max="9741" width="8.5703125" style="305" bestFit="1" customWidth="1"/>
    <col min="9742" max="9984" width="9.140625" style="305"/>
    <col min="9985" max="9985" width="6.5703125" style="305" customWidth="1"/>
    <col min="9986" max="9986" width="5.28515625" style="305" customWidth="1"/>
    <col min="9987" max="9987" width="2.28515625" style="305" customWidth="1"/>
    <col min="9988" max="9988" width="6.85546875" style="305" customWidth="1"/>
    <col min="9989" max="9989" width="33.28515625" style="305" customWidth="1"/>
    <col min="9990" max="9990" width="9.5703125" style="305" customWidth="1"/>
    <col min="9991" max="9991" width="6.85546875" style="305" customWidth="1"/>
    <col min="9992" max="9992" width="11.7109375" style="305" customWidth="1"/>
    <col min="9993" max="9993" width="12.28515625" style="305" customWidth="1"/>
    <col min="9994" max="9995" width="11.7109375" style="305" customWidth="1"/>
    <col min="9996" max="9996" width="13.140625" style="305" customWidth="1"/>
    <col min="9997" max="9997" width="8.5703125" style="305" bestFit="1" customWidth="1"/>
    <col min="9998" max="10240" width="9.140625" style="305"/>
    <col min="10241" max="10241" width="6.5703125" style="305" customWidth="1"/>
    <col min="10242" max="10242" width="5.28515625" style="305" customWidth="1"/>
    <col min="10243" max="10243" width="2.28515625" style="305" customWidth="1"/>
    <col min="10244" max="10244" width="6.85546875" style="305" customWidth="1"/>
    <col min="10245" max="10245" width="33.28515625" style="305" customWidth="1"/>
    <col min="10246" max="10246" width="9.5703125" style="305" customWidth="1"/>
    <col min="10247" max="10247" width="6.85546875" style="305" customWidth="1"/>
    <col min="10248" max="10248" width="11.7109375" style="305" customWidth="1"/>
    <col min="10249" max="10249" width="12.28515625" style="305" customWidth="1"/>
    <col min="10250" max="10251" width="11.7109375" style="305" customWidth="1"/>
    <col min="10252" max="10252" width="13.140625" style="305" customWidth="1"/>
    <col min="10253" max="10253" width="8.5703125" style="305" bestFit="1" customWidth="1"/>
    <col min="10254" max="10496" width="9.140625" style="305"/>
    <col min="10497" max="10497" width="6.5703125" style="305" customWidth="1"/>
    <col min="10498" max="10498" width="5.28515625" style="305" customWidth="1"/>
    <col min="10499" max="10499" width="2.28515625" style="305" customWidth="1"/>
    <col min="10500" max="10500" width="6.85546875" style="305" customWidth="1"/>
    <col min="10501" max="10501" width="33.28515625" style="305" customWidth="1"/>
    <col min="10502" max="10502" width="9.5703125" style="305" customWidth="1"/>
    <col min="10503" max="10503" width="6.85546875" style="305" customWidth="1"/>
    <col min="10504" max="10504" width="11.7109375" style="305" customWidth="1"/>
    <col min="10505" max="10505" width="12.28515625" style="305" customWidth="1"/>
    <col min="10506" max="10507" width="11.7109375" style="305" customWidth="1"/>
    <col min="10508" max="10508" width="13.140625" style="305" customWidth="1"/>
    <col min="10509" max="10509" width="8.5703125" style="305" bestFit="1" customWidth="1"/>
    <col min="10510" max="10752" width="9.140625" style="305"/>
    <col min="10753" max="10753" width="6.5703125" style="305" customWidth="1"/>
    <col min="10754" max="10754" width="5.28515625" style="305" customWidth="1"/>
    <col min="10755" max="10755" width="2.28515625" style="305" customWidth="1"/>
    <col min="10756" max="10756" width="6.85546875" style="305" customWidth="1"/>
    <col min="10757" max="10757" width="33.28515625" style="305" customWidth="1"/>
    <col min="10758" max="10758" width="9.5703125" style="305" customWidth="1"/>
    <col min="10759" max="10759" width="6.85546875" style="305" customWidth="1"/>
    <col min="10760" max="10760" width="11.7109375" style="305" customWidth="1"/>
    <col min="10761" max="10761" width="12.28515625" style="305" customWidth="1"/>
    <col min="10762" max="10763" width="11.7109375" style="305" customWidth="1"/>
    <col min="10764" max="10764" width="13.140625" style="305" customWidth="1"/>
    <col min="10765" max="10765" width="8.5703125" style="305" bestFit="1" customWidth="1"/>
    <col min="10766" max="11008" width="9.140625" style="305"/>
    <col min="11009" max="11009" width="6.5703125" style="305" customWidth="1"/>
    <col min="11010" max="11010" width="5.28515625" style="305" customWidth="1"/>
    <col min="11011" max="11011" width="2.28515625" style="305" customWidth="1"/>
    <col min="11012" max="11012" width="6.85546875" style="305" customWidth="1"/>
    <col min="11013" max="11013" width="33.28515625" style="305" customWidth="1"/>
    <col min="11014" max="11014" width="9.5703125" style="305" customWidth="1"/>
    <col min="11015" max="11015" width="6.85546875" style="305" customWidth="1"/>
    <col min="11016" max="11016" width="11.7109375" style="305" customWidth="1"/>
    <col min="11017" max="11017" width="12.28515625" style="305" customWidth="1"/>
    <col min="11018" max="11019" width="11.7109375" style="305" customWidth="1"/>
    <col min="11020" max="11020" width="13.140625" style="305" customWidth="1"/>
    <col min="11021" max="11021" width="8.5703125" style="305" bestFit="1" customWidth="1"/>
    <col min="11022" max="11264" width="9.140625" style="305"/>
    <col min="11265" max="11265" width="6.5703125" style="305" customWidth="1"/>
    <col min="11266" max="11266" width="5.28515625" style="305" customWidth="1"/>
    <col min="11267" max="11267" width="2.28515625" style="305" customWidth="1"/>
    <col min="11268" max="11268" width="6.85546875" style="305" customWidth="1"/>
    <col min="11269" max="11269" width="33.28515625" style="305" customWidth="1"/>
    <col min="11270" max="11270" width="9.5703125" style="305" customWidth="1"/>
    <col min="11271" max="11271" width="6.85546875" style="305" customWidth="1"/>
    <col min="11272" max="11272" width="11.7109375" style="305" customWidth="1"/>
    <col min="11273" max="11273" width="12.28515625" style="305" customWidth="1"/>
    <col min="11274" max="11275" width="11.7109375" style="305" customWidth="1"/>
    <col min="11276" max="11276" width="13.140625" style="305" customWidth="1"/>
    <col min="11277" max="11277" width="8.5703125" style="305" bestFit="1" customWidth="1"/>
    <col min="11278" max="11520" width="9.140625" style="305"/>
    <col min="11521" max="11521" width="6.5703125" style="305" customWidth="1"/>
    <col min="11522" max="11522" width="5.28515625" style="305" customWidth="1"/>
    <col min="11523" max="11523" width="2.28515625" style="305" customWidth="1"/>
    <col min="11524" max="11524" width="6.85546875" style="305" customWidth="1"/>
    <col min="11525" max="11525" width="33.28515625" style="305" customWidth="1"/>
    <col min="11526" max="11526" width="9.5703125" style="305" customWidth="1"/>
    <col min="11527" max="11527" width="6.85546875" style="305" customWidth="1"/>
    <col min="11528" max="11528" width="11.7109375" style="305" customWidth="1"/>
    <col min="11529" max="11529" width="12.28515625" style="305" customWidth="1"/>
    <col min="11530" max="11531" width="11.7109375" style="305" customWidth="1"/>
    <col min="11532" max="11532" width="13.140625" style="305" customWidth="1"/>
    <col min="11533" max="11533" width="8.5703125" style="305" bestFit="1" customWidth="1"/>
    <col min="11534" max="11776" width="9.140625" style="305"/>
    <col min="11777" max="11777" width="6.5703125" style="305" customWidth="1"/>
    <col min="11778" max="11778" width="5.28515625" style="305" customWidth="1"/>
    <col min="11779" max="11779" width="2.28515625" style="305" customWidth="1"/>
    <col min="11780" max="11780" width="6.85546875" style="305" customWidth="1"/>
    <col min="11781" max="11781" width="33.28515625" style="305" customWidth="1"/>
    <col min="11782" max="11782" width="9.5703125" style="305" customWidth="1"/>
    <col min="11783" max="11783" width="6.85546875" style="305" customWidth="1"/>
    <col min="11784" max="11784" width="11.7109375" style="305" customWidth="1"/>
    <col min="11785" max="11785" width="12.28515625" style="305" customWidth="1"/>
    <col min="11786" max="11787" width="11.7109375" style="305" customWidth="1"/>
    <col min="11788" max="11788" width="13.140625" style="305" customWidth="1"/>
    <col min="11789" max="11789" width="8.5703125" style="305" bestFit="1" customWidth="1"/>
    <col min="11790" max="12032" width="9.140625" style="305"/>
    <col min="12033" max="12033" width="6.5703125" style="305" customWidth="1"/>
    <col min="12034" max="12034" width="5.28515625" style="305" customWidth="1"/>
    <col min="12035" max="12035" width="2.28515625" style="305" customWidth="1"/>
    <col min="12036" max="12036" width="6.85546875" style="305" customWidth="1"/>
    <col min="12037" max="12037" width="33.28515625" style="305" customWidth="1"/>
    <col min="12038" max="12038" width="9.5703125" style="305" customWidth="1"/>
    <col min="12039" max="12039" width="6.85546875" style="305" customWidth="1"/>
    <col min="12040" max="12040" width="11.7109375" style="305" customWidth="1"/>
    <col min="12041" max="12041" width="12.28515625" style="305" customWidth="1"/>
    <col min="12042" max="12043" width="11.7109375" style="305" customWidth="1"/>
    <col min="12044" max="12044" width="13.140625" style="305" customWidth="1"/>
    <col min="12045" max="12045" width="8.5703125" style="305" bestFit="1" customWidth="1"/>
    <col min="12046" max="12288" width="9.140625" style="305"/>
    <col min="12289" max="12289" width="6.5703125" style="305" customWidth="1"/>
    <col min="12290" max="12290" width="5.28515625" style="305" customWidth="1"/>
    <col min="12291" max="12291" width="2.28515625" style="305" customWidth="1"/>
    <col min="12292" max="12292" width="6.85546875" style="305" customWidth="1"/>
    <col min="12293" max="12293" width="33.28515625" style="305" customWidth="1"/>
    <col min="12294" max="12294" width="9.5703125" style="305" customWidth="1"/>
    <col min="12295" max="12295" width="6.85546875" style="305" customWidth="1"/>
    <col min="12296" max="12296" width="11.7109375" style="305" customWidth="1"/>
    <col min="12297" max="12297" width="12.28515625" style="305" customWidth="1"/>
    <col min="12298" max="12299" width="11.7109375" style="305" customWidth="1"/>
    <col min="12300" max="12300" width="13.140625" style="305" customWidth="1"/>
    <col min="12301" max="12301" width="8.5703125" style="305" bestFit="1" customWidth="1"/>
    <col min="12302" max="12544" width="9.140625" style="305"/>
    <col min="12545" max="12545" width="6.5703125" style="305" customWidth="1"/>
    <col min="12546" max="12546" width="5.28515625" style="305" customWidth="1"/>
    <col min="12547" max="12547" width="2.28515625" style="305" customWidth="1"/>
    <col min="12548" max="12548" width="6.85546875" style="305" customWidth="1"/>
    <col min="12549" max="12549" width="33.28515625" style="305" customWidth="1"/>
    <col min="12550" max="12550" width="9.5703125" style="305" customWidth="1"/>
    <col min="12551" max="12551" width="6.85546875" style="305" customWidth="1"/>
    <col min="12552" max="12552" width="11.7109375" style="305" customWidth="1"/>
    <col min="12553" max="12553" width="12.28515625" style="305" customWidth="1"/>
    <col min="12554" max="12555" width="11.7109375" style="305" customWidth="1"/>
    <col min="12556" max="12556" width="13.140625" style="305" customWidth="1"/>
    <col min="12557" max="12557" width="8.5703125" style="305" bestFit="1" customWidth="1"/>
    <col min="12558" max="12800" width="9.140625" style="305"/>
    <col min="12801" max="12801" width="6.5703125" style="305" customWidth="1"/>
    <col min="12802" max="12802" width="5.28515625" style="305" customWidth="1"/>
    <col min="12803" max="12803" width="2.28515625" style="305" customWidth="1"/>
    <col min="12804" max="12804" width="6.85546875" style="305" customWidth="1"/>
    <col min="12805" max="12805" width="33.28515625" style="305" customWidth="1"/>
    <col min="12806" max="12806" width="9.5703125" style="305" customWidth="1"/>
    <col min="12807" max="12807" width="6.85546875" style="305" customWidth="1"/>
    <col min="12808" max="12808" width="11.7109375" style="305" customWidth="1"/>
    <col min="12809" max="12809" width="12.28515625" style="305" customWidth="1"/>
    <col min="12810" max="12811" width="11.7109375" style="305" customWidth="1"/>
    <col min="12812" max="12812" width="13.140625" style="305" customWidth="1"/>
    <col min="12813" max="12813" width="8.5703125" style="305" bestFit="1" customWidth="1"/>
    <col min="12814" max="13056" width="9.140625" style="305"/>
    <col min="13057" max="13057" width="6.5703125" style="305" customWidth="1"/>
    <col min="13058" max="13058" width="5.28515625" style="305" customWidth="1"/>
    <col min="13059" max="13059" width="2.28515625" style="305" customWidth="1"/>
    <col min="13060" max="13060" width="6.85546875" style="305" customWidth="1"/>
    <col min="13061" max="13061" width="33.28515625" style="305" customWidth="1"/>
    <col min="13062" max="13062" width="9.5703125" style="305" customWidth="1"/>
    <col min="13063" max="13063" width="6.85546875" style="305" customWidth="1"/>
    <col min="13064" max="13064" width="11.7109375" style="305" customWidth="1"/>
    <col min="13065" max="13065" width="12.28515625" style="305" customWidth="1"/>
    <col min="13066" max="13067" width="11.7109375" style="305" customWidth="1"/>
    <col min="13068" max="13068" width="13.140625" style="305" customWidth="1"/>
    <col min="13069" max="13069" width="8.5703125" style="305" bestFit="1" customWidth="1"/>
    <col min="13070" max="13312" width="9.140625" style="305"/>
    <col min="13313" max="13313" width="6.5703125" style="305" customWidth="1"/>
    <col min="13314" max="13314" width="5.28515625" style="305" customWidth="1"/>
    <col min="13315" max="13315" width="2.28515625" style="305" customWidth="1"/>
    <col min="13316" max="13316" width="6.85546875" style="305" customWidth="1"/>
    <col min="13317" max="13317" width="33.28515625" style="305" customWidth="1"/>
    <col min="13318" max="13318" width="9.5703125" style="305" customWidth="1"/>
    <col min="13319" max="13319" width="6.85546875" style="305" customWidth="1"/>
    <col min="13320" max="13320" width="11.7109375" style="305" customWidth="1"/>
    <col min="13321" max="13321" width="12.28515625" style="305" customWidth="1"/>
    <col min="13322" max="13323" width="11.7109375" style="305" customWidth="1"/>
    <col min="13324" max="13324" width="13.140625" style="305" customWidth="1"/>
    <col min="13325" max="13325" width="8.5703125" style="305" bestFit="1" customWidth="1"/>
    <col min="13326" max="13568" width="9.140625" style="305"/>
    <col min="13569" max="13569" width="6.5703125" style="305" customWidth="1"/>
    <col min="13570" max="13570" width="5.28515625" style="305" customWidth="1"/>
    <col min="13571" max="13571" width="2.28515625" style="305" customWidth="1"/>
    <col min="13572" max="13572" width="6.85546875" style="305" customWidth="1"/>
    <col min="13573" max="13573" width="33.28515625" style="305" customWidth="1"/>
    <col min="13574" max="13574" width="9.5703125" style="305" customWidth="1"/>
    <col min="13575" max="13575" width="6.85546875" style="305" customWidth="1"/>
    <col min="13576" max="13576" width="11.7109375" style="305" customWidth="1"/>
    <col min="13577" max="13577" width="12.28515625" style="305" customWidth="1"/>
    <col min="13578" max="13579" width="11.7109375" style="305" customWidth="1"/>
    <col min="13580" max="13580" width="13.140625" style="305" customWidth="1"/>
    <col min="13581" max="13581" width="8.5703125" style="305" bestFit="1" customWidth="1"/>
    <col min="13582" max="13824" width="9.140625" style="305"/>
    <col min="13825" max="13825" width="6.5703125" style="305" customWidth="1"/>
    <col min="13826" max="13826" width="5.28515625" style="305" customWidth="1"/>
    <col min="13827" max="13827" width="2.28515625" style="305" customWidth="1"/>
    <col min="13828" max="13828" width="6.85546875" style="305" customWidth="1"/>
    <col min="13829" max="13829" width="33.28515625" style="305" customWidth="1"/>
    <col min="13830" max="13830" width="9.5703125" style="305" customWidth="1"/>
    <col min="13831" max="13831" width="6.85546875" style="305" customWidth="1"/>
    <col min="13832" max="13832" width="11.7109375" style="305" customWidth="1"/>
    <col min="13833" max="13833" width="12.28515625" style="305" customWidth="1"/>
    <col min="13834" max="13835" width="11.7109375" style="305" customWidth="1"/>
    <col min="13836" max="13836" width="13.140625" style="305" customWidth="1"/>
    <col min="13837" max="13837" width="8.5703125" style="305" bestFit="1" customWidth="1"/>
    <col min="13838" max="14080" width="9.140625" style="305"/>
    <col min="14081" max="14081" width="6.5703125" style="305" customWidth="1"/>
    <col min="14082" max="14082" width="5.28515625" style="305" customWidth="1"/>
    <col min="14083" max="14083" width="2.28515625" style="305" customWidth="1"/>
    <col min="14084" max="14084" width="6.85546875" style="305" customWidth="1"/>
    <col min="14085" max="14085" width="33.28515625" style="305" customWidth="1"/>
    <col min="14086" max="14086" width="9.5703125" style="305" customWidth="1"/>
    <col min="14087" max="14087" width="6.85546875" style="305" customWidth="1"/>
    <col min="14088" max="14088" width="11.7109375" style="305" customWidth="1"/>
    <col min="14089" max="14089" width="12.28515625" style="305" customWidth="1"/>
    <col min="14090" max="14091" width="11.7109375" style="305" customWidth="1"/>
    <col min="14092" max="14092" width="13.140625" style="305" customWidth="1"/>
    <col min="14093" max="14093" width="8.5703125" style="305" bestFit="1" customWidth="1"/>
    <col min="14094" max="14336" width="9.140625" style="305"/>
    <col min="14337" max="14337" width="6.5703125" style="305" customWidth="1"/>
    <col min="14338" max="14338" width="5.28515625" style="305" customWidth="1"/>
    <col min="14339" max="14339" width="2.28515625" style="305" customWidth="1"/>
    <col min="14340" max="14340" width="6.85546875" style="305" customWidth="1"/>
    <col min="14341" max="14341" width="33.28515625" style="305" customWidth="1"/>
    <col min="14342" max="14342" width="9.5703125" style="305" customWidth="1"/>
    <col min="14343" max="14343" width="6.85546875" style="305" customWidth="1"/>
    <col min="14344" max="14344" width="11.7109375" style="305" customWidth="1"/>
    <col min="14345" max="14345" width="12.28515625" style="305" customWidth="1"/>
    <col min="14346" max="14347" width="11.7109375" style="305" customWidth="1"/>
    <col min="14348" max="14348" width="13.140625" style="305" customWidth="1"/>
    <col min="14349" max="14349" width="8.5703125" style="305" bestFit="1" customWidth="1"/>
    <col min="14350" max="14592" width="9.140625" style="305"/>
    <col min="14593" max="14593" width="6.5703125" style="305" customWidth="1"/>
    <col min="14594" max="14594" width="5.28515625" style="305" customWidth="1"/>
    <col min="14595" max="14595" width="2.28515625" style="305" customWidth="1"/>
    <col min="14596" max="14596" width="6.85546875" style="305" customWidth="1"/>
    <col min="14597" max="14597" width="33.28515625" style="305" customWidth="1"/>
    <col min="14598" max="14598" width="9.5703125" style="305" customWidth="1"/>
    <col min="14599" max="14599" width="6.85546875" style="305" customWidth="1"/>
    <col min="14600" max="14600" width="11.7109375" style="305" customWidth="1"/>
    <col min="14601" max="14601" width="12.28515625" style="305" customWidth="1"/>
    <col min="14602" max="14603" width="11.7109375" style="305" customWidth="1"/>
    <col min="14604" max="14604" width="13.140625" style="305" customWidth="1"/>
    <col min="14605" max="14605" width="8.5703125" style="305" bestFit="1" customWidth="1"/>
    <col min="14606" max="14848" width="9.140625" style="305"/>
    <col min="14849" max="14849" width="6.5703125" style="305" customWidth="1"/>
    <col min="14850" max="14850" width="5.28515625" style="305" customWidth="1"/>
    <col min="14851" max="14851" width="2.28515625" style="305" customWidth="1"/>
    <col min="14852" max="14852" width="6.85546875" style="305" customWidth="1"/>
    <col min="14853" max="14853" width="33.28515625" style="305" customWidth="1"/>
    <col min="14854" max="14854" width="9.5703125" style="305" customWidth="1"/>
    <col min="14855" max="14855" width="6.85546875" style="305" customWidth="1"/>
    <col min="14856" max="14856" width="11.7109375" style="305" customWidth="1"/>
    <col min="14857" max="14857" width="12.28515625" style="305" customWidth="1"/>
    <col min="14858" max="14859" width="11.7109375" style="305" customWidth="1"/>
    <col min="14860" max="14860" width="13.140625" style="305" customWidth="1"/>
    <col min="14861" max="14861" width="8.5703125" style="305" bestFit="1" customWidth="1"/>
    <col min="14862" max="15104" width="9.140625" style="305"/>
    <col min="15105" max="15105" width="6.5703125" style="305" customWidth="1"/>
    <col min="15106" max="15106" width="5.28515625" style="305" customWidth="1"/>
    <col min="15107" max="15107" width="2.28515625" style="305" customWidth="1"/>
    <col min="15108" max="15108" width="6.85546875" style="305" customWidth="1"/>
    <col min="15109" max="15109" width="33.28515625" style="305" customWidth="1"/>
    <col min="15110" max="15110" width="9.5703125" style="305" customWidth="1"/>
    <col min="15111" max="15111" width="6.85546875" style="305" customWidth="1"/>
    <col min="15112" max="15112" width="11.7109375" style="305" customWidth="1"/>
    <col min="15113" max="15113" width="12.28515625" style="305" customWidth="1"/>
    <col min="15114" max="15115" width="11.7109375" style="305" customWidth="1"/>
    <col min="15116" max="15116" width="13.140625" style="305" customWidth="1"/>
    <col min="15117" max="15117" width="8.5703125" style="305" bestFit="1" customWidth="1"/>
    <col min="15118" max="15360" width="9.140625" style="305"/>
    <col min="15361" max="15361" width="6.5703125" style="305" customWidth="1"/>
    <col min="15362" max="15362" width="5.28515625" style="305" customWidth="1"/>
    <col min="15363" max="15363" width="2.28515625" style="305" customWidth="1"/>
    <col min="15364" max="15364" width="6.85546875" style="305" customWidth="1"/>
    <col min="15365" max="15365" width="33.28515625" style="305" customWidth="1"/>
    <col min="15366" max="15366" width="9.5703125" style="305" customWidth="1"/>
    <col min="15367" max="15367" width="6.85546875" style="305" customWidth="1"/>
    <col min="15368" max="15368" width="11.7109375" style="305" customWidth="1"/>
    <col min="15369" max="15369" width="12.28515625" style="305" customWidth="1"/>
    <col min="15370" max="15371" width="11.7109375" style="305" customWidth="1"/>
    <col min="15372" max="15372" width="13.140625" style="305" customWidth="1"/>
    <col min="15373" max="15373" width="8.5703125" style="305" bestFit="1" customWidth="1"/>
    <col min="15374" max="15616" width="9.140625" style="305"/>
    <col min="15617" max="15617" width="6.5703125" style="305" customWidth="1"/>
    <col min="15618" max="15618" width="5.28515625" style="305" customWidth="1"/>
    <col min="15619" max="15619" width="2.28515625" style="305" customWidth="1"/>
    <col min="15620" max="15620" width="6.85546875" style="305" customWidth="1"/>
    <col min="15621" max="15621" width="33.28515625" style="305" customWidth="1"/>
    <col min="15622" max="15622" width="9.5703125" style="305" customWidth="1"/>
    <col min="15623" max="15623" width="6.85546875" style="305" customWidth="1"/>
    <col min="15624" max="15624" width="11.7109375" style="305" customWidth="1"/>
    <col min="15625" max="15625" width="12.28515625" style="305" customWidth="1"/>
    <col min="15626" max="15627" width="11.7109375" style="305" customWidth="1"/>
    <col min="15628" max="15628" width="13.140625" style="305" customWidth="1"/>
    <col min="15629" max="15629" width="8.5703125" style="305" bestFit="1" customWidth="1"/>
    <col min="15630" max="15872" width="9.140625" style="305"/>
    <col min="15873" max="15873" width="6.5703125" style="305" customWidth="1"/>
    <col min="15874" max="15874" width="5.28515625" style="305" customWidth="1"/>
    <col min="15875" max="15875" width="2.28515625" style="305" customWidth="1"/>
    <col min="15876" max="15876" width="6.85546875" style="305" customWidth="1"/>
    <col min="15877" max="15877" width="33.28515625" style="305" customWidth="1"/>
    <col min="15878" max="15878" width="9.5703125" style="305" customWidth="1"/>
    <col min="15879" max="15879" width="6.85546875" style="305" customWidth="1"/>
    <col min="15880" max="15880" width="11.7109375" style="305" customWidth="1"/>
    <col min="15881" max="15881" width="12.28515625" style="305" customWidth="1"/>
    <col min="15882" max="15883" width="11.7109375" style="305" customWidth="1"/>
    <col min="15884" max="15884" width="13.140625" style="305" customWidth="1"/>
    <col min="15885" max="15885" width="8.5703125" style="305" bestFit="1" customWidth="1"/>
    <col min="15886" max="16128" width="9.140625" style="305"/>
    <col min="16129" max="16129" width="6.5703125" style="305" customWidth="1"/>
    <col min="16130" max="16130" width="5.28515625" style="305" customWidth="1"/>
    <col min="16131" max="16131" width="2.28515625" style="305" customWidth="1"/>
    <col min="16132" max="16132" width="6.85546875" style="305" customWidth="1"/>
    <col min="16133" max="16133" width="33.28515625" style="305" customWidth="1"/>
    <col min="16134" max="16134" width="9.5703125" style="305" customWidth="1"/>
    <col min="16135" max="16135" width="6.85546875" style="305" customWidth="1"/>
    <col min="16136" max="16136" width="11.7109375" style="305" customWidth="1"/>
    <col min="16137" max="16137" width="12.28515625" style="305" customWidth="1"/>
    <col min="16138" max="16139" width="11.7109375" style="305" customWidth="1"/>
    <col min="16140" max="16140" width="13.140625" style="305" customWidth="1"/>
    <col min="16141" max="16141" width="8.5703125" style="305" bestFit="1" customWidth="1"/>
    <col min="16142" max="16384" width="9.140625" style="305"/>
  </cols>
  <sheetData>
    <row r="1" spans="1:13" ht="32.25" customHeight="1" x14ac:dyDescent="0.35">
      <c r="A1" s="1405" t="s">
        <v>97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</row>
    <row r="2" spans="1:13" ht="19.5" customHeight="1" x14ac:dyDescent="0.3">
      <c r="A2" s="37" t="s">
        <v>98</v>
      </c>
      <c r="B2" s="469"/>
      <c r="E2" s="305" t="s">
        <v>155</v>
      </c>
      <c r="F2" s="305"/>
      <c r="H2" s="305"/>
      <c r="I2" s="305"/>
      <c r="J2" s="305"/>
      <c r="K2" s="305"/>
      <c r="L2" s="305"/>
    </row>
    <row r="3" spans="1:13" ht="19.5" customHeight="1" x14ac:dyDescent="0.3">
      <c r="A3" s="37" t="s">
        <v>99</v>
      </c>
      <c r="B3" s="469"/>
      <c r="C3" s="469"/>
      <c r="E3" s="478" t="s">
        <v>303</v>
      </c>
      <c r="F3" s="305"/>
      <c r="H3" s="305"/>
      <c r="I3" s="435"/>
      <c r="J3" s="305"/>
      <c r="K3" s="305"/>
      <c r="L3" s="305"/>
    </row>
    <row r="4" spans="1:13" ht="19.5" customHeight="1" x14ac:dyDescent="0.3">
      <c r="A4" s="95" t="s">
        <v>36</v>
      </c>
      <c r="B4" s="469"/>
      <c r="C4" s="469"/>
      <c r="E4" s="305" t="s">
        <v>590</v>
      </c>
      <c r="F4" s="305"/>
      <c r="H4" s="305"/>
      <c r="I4" s="95" t="s">
        <v>32</v>
      </c>
      <c r="J4" s="476" t="s">
        <v>137</v>
      </c>
      <c r="K4" s="477"/>
      <c r="L4" s="477"/>
      <c r="M4" s="477"/>
    </row>
    <row r="5" spans="1:13" ht="19.5" customHeight="1" x14ac:dyDescent="0.3">
      <c r="A5" s="95" t="s">
        <v>100</v>
      </c>
      <c r="B5" s="433"/>
      <c r="C5" s="433"/>
      <c r="D5" s="434"/>
      <c r="E5" s="305" t="s">
        <v>123</v>
      </c>
      <c r="F5" s="434"/>
      <c r="G5" s="434"/>
      <c r="H5" s="434"/>
      <c r="I5" s="94"/>
      <c r="J5" s="435"/>
      <c r="K5" s="475"/>
      <c r="L5" s="475"/>
      <c r="M5" s="475"/>
    </row>
    <row r="6" spans="1:13" ht="19.5" customHeight="1" x14ac:dyDescent="0.3">
      <c r="A6" s="95" t="s">
        <v>37</v>
      </c>
      <c r="B6" s="433"/>
      <c r="C6" s="433"/>
      <c r="D6" s="434"/>
      <c r="E6" s="434" t="s">
        <v>591</v>
      </c>
      <c r="F6" s="434"/>
      <c r="G6" s="434"/>
      <c r="H6" s="434"/>
      <c r="I6" s="95" t="s">
        <v>592</v>
      </c>
      <c r="J6" s="479"/>
      <c r="K6" s="475"/>
      <c r="L6" s="475"/>
      <c r="M6" s="475"/>
    </row>
    <row r="7" spans="1:13" ht="19.5" customHeight="1" thickBot="1" x14ac:dyDescent="0.35">
      <c r="A7" s="1406"/>
      <c r="B7" s="1406"/>
      <c r="C7" s="1406"/>
      <c r="D7" s="1407"/>
      <c r="E7" s="1407"/>
      <c r="F7" s="1407"/>
      <c r="G7" s="1407"/>
      <c r="H7" s="1407"/>
      <c r="I7" s="1408"/>
      <c r="J7" s="1408"/>
      <c r="K7" s="477"/>
      <c r="L7" s="477" t="s">
        <v>101</v>
      </c>
      <c r="M7" s="477"/>
    </row>
    <row r="8" spans="1:13" ht="19.5" customHeight="1" thickTop="1" x14ac:dyDescent="0.3">
      <c r="A8" s="1411" t="s">
        <v>11</v>
      </c>
      <c r="B8" s="1421" t="s">
        <v>12</v>
      </c>
      <c r="C8" s="1422"/>
      <c r="D8" s="1422"/>
      <c r="E8" s="1422"/>
      <c r="F8" s="1413" t="s">
        <v>13</v>
      </c>
      <c r="G8" s="1415" t="s">
        <v>14</v>
      </c>
      <c r="H8" s="1417" t="s">
        <v>568</v>
      </c>
      <c r="I8" s="1418"/>
      <c r="J8" s="1417" t="s">
        <v>19</v>
      </c>
      <c r="K8" s="1418"/>
      <c r="L8" s="1409" t="s">
        <v>569</v>
      </c>
      <c r="M8" s="1411" t="s">
        <v>21</v>
      </c>
    </row>
    <row r="9" spans="1:13" ht="19.5" customHeight="1" thickBot="1" x14ac:dyDescent="0.35">
      <c r="A9" s="1412"/>
      <c r="B9" s="1423"/>
      <c r="C9" s="1424"/>
      <c r="D9" s="1424"/>
      <c r="E9" s="1424"/>
      <c r="F9" s="1414"/>
      <c r="G9" s="1416"/>
      <c r="H9" s="484" t="s">
        <v>23</v>
      </c>
      <c r="I9" s="484" t="s">
        <v>22</v>
      </c>
      <c r="J9" s="484" t="s">
        <v>23</v>
      </c>
      <c r="K9" s="484" t="s">
        <v>22</v>
      </c>
      <c r="L9" s="1410"/>
      <c r="M9" s="1412"/>
    </row>
    <row r="10" spans="1:13" ht="19.5" customHeight="1" thickTop="1" x14ac:dyDescent="0.3">
      <c r="A10" s="436"/>
      <c r="B10" s="1431" t="s">
        <v>570</v>
      </c>
      <c r="C10" s="1432"/>
      <c r="D10" s="1432"/>
      <c r="E10" s="1433"/>
      <c r="F10" s="437"/>
      <c r="G10" s="438"/>
      <c r="H10" s="439"/>
      <c r="I10" s="439"/>
      <c r="J10" s="440"/>
      <c r="K10" s="439"/>
      <c r="L10" s="441"/>
      <c r="M10" s="438"/>
    </row>
    <row r="11" spans="1:13" ht="19.5" customHeight="1" x14ac:dyDescent="0.3">
      <c r="A11" s="442"/>
      <c r="B11" s="1434" t="s">
        <v>571</v>
      </c>
      <c r="C11" s="1223"/>
      <c r="D11" s="1223"/>
      <c r="E11" s="1224"/>
      <c r="F11" s="443"/>
      <c r="G11" s="444"/>
      <c r="H11" s="445"/>
      <c r="I11" s="445"/>
      <c r="J11" s="445"/>
      <c r="K11" s="445"/>
      <c r="L11" s="445"/>
      <c r="M11" s="444"/>
    </row>
    <row r="12" spans="1:13" ht="19.5" customHeight="1" x14ac:dyDescent="0.35">
      <c r="A12" s="442"/>
      <c r="B12" s="383">
        <v>1</v>
      </c>
      <c r="C12" s="863" t="s">
        <v>572</v>
      </c>
      <c r="D12" s="863"/>
      <c r="E12" s="864"/>
      <c r="F12" s="443"/>
      <c r="G12" s="444" t="s">
        <v>57</v>
      </c>
      <c r="H12" s="446"/>
      <c r="I12" s="447">
        <f>I44</f>
        <v>1339200</v>
      </c>
      <c r="J12" s="447"/>
      <c r="K12" s="481">
        <f>K44</f>
        <v>0</v>
      </c>
      <c r="L12" s="447">
        <f>L44</f>
        <v>1339200</v>
      </c>
      <c r="M12" s="448"/>
    </row>
    <row r="13" spans="1:13" ht="19.5" customHeight="1" x14ac:dyDescent="0.35">
      <c r="A13" s="442"/>
      <c r="B13" s="383">
        <v>2</v>
      </c>
      <c r="C13" s="863" t="s">
        <v>573</v>
      </c>
      <c r="D13" s="863"/>
      <c r="E13" s="864"/>
      <c r="F13" s="443"/>
      <c r="G13" s="444" t="s">
        <v>57</v>
      </c>
      <c r="H13" s="445"/>
      <c r="I13" s="480">
        <f>I46</f>
        <v>0</v>
      </c>
      <c r="J13" s="445"/>
      <c r="K13" s="480">
        <f>K46</f>
        <v>0</v>
      </c>
      <c r="L13" s="480">
        <f>L46</f>
        <v>0</v>
      </c>
      <c r="M13" s="444"/>
    </row>
    <row r="14" spans="1:13" ht="19.5" customHeight="1" x14ac:dyDescent="0.35">
      <c r="A14" s="442"/>
      <c r="B14" s="383">
        <v>3</v>
      </c>
      <c r="C14" s="863" t="s">
        <v>574</v>
      </c>
      <c r="D14" s="863"/>
      <c r="E14" s="864"/>
      <c r="F14" s="443"/>
      <c r="G14" s="444" t="s">
        <v>57</v>
      </c>
      <c r="H14" s="445"/>
      <c r="I14" s="480">
        <f>I48</f>
        <v>0</v>
      </c>
      <c r="J14" s="445"/>
      <c r="K14" s="480">
        <f>K48</f>
        <v>0</v>
      </c>
      <c r="L14" s="480">
        <f>L48</f>
        <v>0</v>
      </c>
      <c r="M14" s="444"/>
    </row>
    <row r="15" spans="1:13" ht="19.5" customHeight="1" x14ac:dyDescent="0.35">
      <c r="A15" s="442"/>
      <c r="B15" s="383">
        <v>4</v>
      </c>
      <c r="C15" s="863" t="s">
        <v>575</v>
      </c>
      <c r="D15" s="863"/>
      <c r="E15" s="864"/>
      <c r="F15" s="443"/>
      <c r="G15" s="444" t="s">
        <v>57</v>
      </c>
      <c r="H15" s="445"/>
      <c r="I15" s="480">
        <f>I50</f>
        <v>0</v>
      </c>
      <c r="J15" s="445"/>
      <c r="K15" s="480">
        <f>K50</f>
        <v>0</v>
      </c>
      <c r="L15" s="480">
        <f>L50</f>
        <v>0</v>
      </c>
      <c r="M15" s="444"/>
    </row>
    <row r="16" spans="1:13" ht="19.5" customHeight="1" x14ac:dyDescent="0.35">
      <c r="A16" s="442"/>
      <c r="B16" s="383">
        <v>5</v>
      </c>
      <c r="C16" s="863" t="s">
        <v>576</v>
      </c>
      <c r="D16" s="863"/>
      <c r="E16" s="864"/>
      <c r="F16" s="443"/>
      <c r="G16" s="444" t="s">
        <v>57</v>
      </c>
      <c r="H16" s="445"/>
      <c r="I16" s="480">
        <f>I53</f>
        <v>0</v>
      </c>
      <c r="J16" s="445"/>
      <c r="K16" s="480">
        <f>K53</f>
        <v>0</v>
      </c>
      <c r="L16" s="480">
        <f>L53</f>
        <v>0</v>
      </c>
      <c r="M16" s="444"/>
    </row>
    <row r="17" spans="1:13" ht="19.5" customHeight="1" x14ac:dyDescent="0.35">
      <c r="A17" s="442"/>
      <c r="B17" s="383">
        <v>6</v>
      </c>
      <c r="C17" s="863" t="s">
        <v>577</v>
      </c>
      <c r="D17" s="863"/>
      <c r="E17" s="864"/>
      <c r="F17" s="443"/>
      <c r="G17" s="444" t="s">
        <v>57</v>
      </c>
      <c r="H17" s="445"/>
      <c r="I17" s="480">
        <f>I55</f>
        <v>0</v>
      </c>
      <c r="J17" s="445"/>
      <c r="K17" s="480">
        <f>K55</f>
        <v>0</v>
      </c>
      <c r="L17" s="480">
        <f>L55</f>
        <v>0</v>
      </c>
      <c r="M17" s="444"/>
    </row>
    <row r="18" spans="1:13" ht="19.5" customHeight="1" x14ac:dyDescent="0.3">
      <c r="A18" s="442"/>
      <c r="B18" s="383"/>
      <c r="C18" s="863"/>
      <c r="D18" s="863"/>
      <c r="E18" s="864"/>
      <c r="F18" s="443"/>
      <c r="G18" s="444"/>
      <c r="H18" s="445"/>
      <c r="I18" s="445"/>
      <c r="J18" s="445"/>
      <c r="K18" s="445"/>
      <c r="L18" s="445"/>
      <c r="M18" s="444"/>
    </row>
    <row r="19" spans="1:13" ht="18.75" customHeight="1" x14ac:dyDescent="0.3">
      <c r="A19" s="442"/>
      <c r="B19" s="383"/>
      <c r="C19" s="863"/>
      <c r="D19" s="863"/>
      <c r="E19" s="864"/>
      <c r="F19" s="443"/>
      <c r="G19" s="444"/>
      <c r="H19" s="445"/>
      <c r="I19" s="445"/>
      <c r="J19" s="445"/>
      <c r="K19" s="445"/>
      <c r="L19" s="445"/>
      <c r="M19" s="444"/>
    </row>
    <row r="20" spans="1:13" ht="18.75" customHeight="1" x14ac:dyDescent="0.3">
      <c r="A20" s="442"/>
      <c r="B20" s="383"/>
      <c r="C20" s="863"/>
      <c r="D20" s="863"/>
      <c r="E20" s="864"/>
      <c r="F20" s="443"/>
      <c r="G20" s="444"/>
      <c r="H20" s="445"/>
      <c r="I20" s="445"/>
      <c r="J20" s="445"/>
      <c r="K20" s="445"/>
      <c r="L20" s="445"/>
      <c r="M20" s="444"/>
    </row>
    <row r="21" spans="1:13" ht="18.75" customHeight="1" x14ac:dyDescent="0.3">
      <c r="A21" s="442"/>
      <c r="B21" s="383"/>
      <c r="C21" s="863"/>
      <c r="D21" s="863"/>
      <c r="E21" s="864"/>
      <c r="F21" s="443"/>
      <c r="G21" s="444"/>
      <c r="H21" s="445"/>
      <c r="I21" s="445"/>
      <c r="J21" s="445"/>
      <c r="K21" s="445"/>
      <c r="L21" s="445"/>
      <c r="M21" s="444"/>
    </row>
    <row r="22" spans="1:13" ht="18.75" customHeight="1" x14ac:dyDescent="0.3">
      <c r="A22" s="442"/>
      <c r="B22" s="383"/>
      <c r="C22" s="863"/>
      <c r="D22" s="863"/>
      <c r="E22" s="864"/>
      <c r="F22" s="443"/>
      <c r="G22" s="444"/>
      <c r="H22" s="445"/>
      <c r="I22" s="445"/>
      <c r="J22" s="445"/>
      <c r="K22" s="445"/>
      <c r="L22" s="445"/>
      <c r="M22" s="444"/>
    </row>
    <row r="23" spans="1:13" ht="18.75" customHeight="1" x14ac:dyDescent="0.3">
      <c r="A23" s="442"/>
      <c r="B23" s="383"/>
      <c r="C23" s="863"/>
      <c r="D23" s="863"/>
      <c r="E23" s="864"/>
      <c r="F23" s="443"/>
      <c r="G23" s="444"/>
      <c r="H23" s="445"/>
      <c r="I23" s="445"/>
      <c r="J23" s="445"/>
      <c r="K23" s="445"/>
      <c r="L23" s="445"/>
      <c r="M23" s="444"/>
    </row>
    <row r="24" spans="1:13" ht="18.75" customHeight="1" x14ac:dyDescent="0.3">
      <c r="A24" s="442"/>
      <c r="B24" s="383"/>
      <c r="C24" s="863"/>
      <c r="D24" s="863"/>
      <c r="E24" s="864"/>
      <c r="F24" s="443"/>
      <c r="G24" s="444"/>
      <c r="H24" s="445"/>
      <c r="I24" s="445"/>
      <c r="J24" s="445"/>
      <c r="K24" s="445"/>
      <c r="L24" s="445"/>
      <c r="M24" s="444"/>
    </row>
    <row r="25" spans="1:13" ht="18.75" customHeight="1" x14ac:dyDescent="0.3">
      <c r="A25" s="442"/>
      <c r="B25" s="383"/>
      <c r="C25" s="863"/>
      <c r="D25" s="863"/>
      <c r="E25" s="864"/>
      <c r="F25" s="443"/>
      <c r="G25" s="444"/>
      <c r="H25" s="445"/>
      <c r="I25" s="445"/>
      <c r="J25" s="445"/>
      <c r="K25" s="445"/>
      <c r="L25" s="445"/>
      <c r="M25" s="444"/>
    </row>
    <row r="26" spans="1:13" ht="18.75" customHeight="1" x14ac:dyDescent="0.3">
      <c r="A26" s="442"/>
      <c r="B26" s="383"/>
      <c r="C26" s="863"/>
      <c r="D26" s="863"/>
      <c r="E26" s="864"/>
      <c r="F26" s="443"/>
      <c r="G26" s="444"/>
      <c r="H26" s="445"/>
      <c r="I26" s="445"/>
      <c r="J26" s="445"/>
      <c r="K26" s="445"/>
      <c r="L26" s="445"/>
      <c r="M26" s="444"/>
    </row>
    <row r="27" spans="1:13" ht="18.75" customHeight="1" x14ac:dyDescent="0.3">
      <c r="A27" s="442"/>
      <c r="B27" s="383"/>
      <c r="C27" s="863"/>
      <c r="D27" s="863"/>
      <c r="E27" s="864"/>
      <c r="F27" s="443"/>
      <c r="G27" s="444"/>
      <c r="H27" s="445"/>
      <c r="I27" s="445"/>
      <c r="J27" s="445"/>
      <c r="K27" s="445"/>
      <c r="L27" s="445"/>
      <c r="M27" s="444"/>
    </row>
    <row r="28" spans="1:13" ht="18.75" customHeight="1" thickBot="1" x14ac:dyDescent="0.35">
      <c r="A28" s="449"/>
      <c r="B28" s="1425"/>
      <c r="C28" s="1426"/>
      <c r="D28" s="1426"/>
      <c r="E28" s="1427"/>
      <c r="F28" s="450"/>
      <c r="G28" s="451"/>
      <c r="H28" s="452"/>
      <c r="I28" s="452"/>
      <c r="J28" s="452"/>
      <c r="K28" s="452"/>
      <c r="L28" s="452"/>
      <c r="M28" s="451"/>
    </row>
    <row r="29" spans="1:13" ht="18.75" customHeight="1" thickTop="1" thickBot="1" x14ac:dyDescent="0.35">
      <c r="A29" s="1428" t="s">
        <v>578</v>
      </c>
      <c r="B29" s="1429"/>
      <c r="C29" s="1429"/>
      <c r="D29" s="1429"/>
      <c r="E29" s="1429"/>
      <c r="F29" s="1429"/>
      <c r="G29" s="1429"/>
      <c r="H29" s="1430"/>
      <c r="I29" s="482">
        <f>SUM(I12:I28)</f>
        <v>1339200</v>
      </c>
      <c r="J29" s="482"/>
      <c r="K29" s="482">
        <f>SUM(K12:K28)</f>
        <v>0</v>
      </c>
      <c r="L29" s="482">
        <f>SUM(L12:L28)</f>
        <v>1339200</v>
      </c>
      <c r="M29" s="483"/>
    </row>
    <row r="30" spans="1:13" ht="33" customHeight="1" thickTop="1" x14ac:dyDescent="0.35">
      <c r="A30" s="1405" t="s">
        <v>97</v>
      </c>
      <c r="B30" s="1405"/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</row>
    <row r="31" spans="1:13" ht="19.5" customHeight="1" x14ac:dyDescent="0.3">
      <c r="A31" s="37" t="s">
        <v>98</v>
      </c>
      <c r="B31" s="469"/>
      <c r="E31" s="305" t="s">
        <v>155</v>
      </c>
      <c r="F31" s="305"/>
      <c r="H31" s="305"/>
      <c r="I31" s="305"/>
      <c r="J31" s="305"/>
      <c r="K31" s="305"/>
      <c r="L31" s="305"/>
    </row>
    <row r="32" spans="1:13" ht="19.5" customHeight="1" x14ac:dyDescent="0.3">
      <c r="A32" s="37" t="s">
        <v>99</v>
      </c>
      <c r="B32" s="469"/>
      <c r="C32" s="469"/>
      <c r="E32" s="478" t="s">
        <v>303</v>
      </c>
      <c r="F32" s="305"/>
      <c r="H32" s="305"/>
      <c r="I32" s="435"/>
      <c r="J32" s="305"/>
      <c r="K32" s="305"/>
      <c r="L32" s="305"/>
    </row>
    <row r="33" spans="1:13" ht="19.5" customHeight="1" x14ac:dyDescent="0.3">
      <c r="A33" s="95" t="s">
        <v>36</v>
      </c>
      <c r="B33" s="469"/>
      <c r="C33" s="469"/>
      <c r="E33" s="305" t="s">
        <v>590</v>
      </c>
      <c r="F33" s="305"/>
      <c r="H33" s="305"/>
      <c r="I33" s="95" t="s">
        <v>32</v>
      </c>
      <c r="J33" s="476" t="s">
        <v>137</v>
      </c>
      <c r="K33" s="477"/>
      <c r="L33" s="477"/>
      <c r="M33" s="477"/>
    </row>
    <row r="34" spans="1:13" ht="19.5" customHeight="1" x14ac:dyDescent="0.3">
      <c r="A34" s="95" t="s">
        <v>100</v>
      </c>
      <c r="B34" s="433"/>
      <c r="C34" s="433"/>
      <c r="D34" s="434"/>
      <c r="E34" s="305" t="s">
        <v>123</v>
      </c>
      <c r="F34" s="434"/>
      <c r="G34" s="434"/>
      <c r="H34" s="434"/>
      <c r="I34" s="94"/>
      <c r="J34" s="435"/>
      <c r="K34" s="475"/>
      <c r="L34" s="475"/>
      <c r="M34" s="475"/>
    </row>
    <row r="35" spans="1:13" ht="19.5" customHeight="1" x14ac:dyDescent="0.3">
      <c r="A35" s="95" t="s">
        <v>37</v>
      </c>
      <c r="B35" s="433"/>
      <c r="C35" s="433"/>
      <c r="D35" s="434"/>
      <c r="E35" s="434" t="s">
        <v>591</v>
      </c>
      <c r="F35" s="434"/>
      <c r="G35" s="434"/>
      <c r="H35" s="434"/>
      <c r="I35" s="95" t="s">
        <v>592</v>
      </c>
      <c r="J35" s="479"/>
      <c r="K35" s="475"/>
      <c r="L35" s="475"/>
      <c r="M35" s="475"/>
    </row>
    <row r="36" spans="1:13" ht="19.5" customHeight="1" x14ac:dyDescent="0.3">
      <c r="A36" s="1406"/>
      <c r="B36" s="1406"/>
      <c r="C36" s="1406"/>
      <c r="D36" s="1407"/>
      <c r="E36" s="1407"/>
      <c r="F36" s="1407"/>
      <c r="G36" s="1407"/>
      <c r="H36" s="1407"/>
      <c r="I36" s="1408"/>
      <c r="J36" s="1408"/>
      <c r="K36" s="477"/>
      <c r="L36" s="477" t="s">
        <v>101</v>
      </c>
      <c r="M36" s="477"/>
    </row>
    <row r="37" spans="1:13" ht="14.25" customHeight="1" thickBot="1" x14ac:dyDescent="0.35">
      <c r="A37" s="469"/>
      <c r="B37" s="469"/>
      <c r="C37" s="469"/>
      <c r="F37" s="305"/>
      <c r="H37" s="305"/>
      <c r="I37" s="435"/>
      <c r="J37" s="485"/>
      <c r="K37" s="485"/>
      <c r="L37" s="485"/>
      <c r="M37" s="485"/>
    </row>
    <row r="38" spans="1:13" ht="19.5" customHeight="1" thickTop="1" x14ac:dyDescent="0.3">
      <c r="A38" s="1411" t="s">
        <v>11</v>
      </c>
      <c r="B38" s="1421" t="s">
        <v>12</v>
      </c>
      <c r="C38" s="1422"/>
      <c r="D38" s="1422"/>
      <c r="E38" s="1422"/>
      <c r="F38" s="1413" t="s">
        <v>13</v>
      </c>
      <c r="G38" s="1415" t="s">
        <v>14</v>
      </c>
      <c r="H38" s="1417" t="s">
        <v>568</v>
      </c>
      <c r="I38" s="1418"/>
      <c r="J38" s="1417" t="s">
        <v>19</v>
      </c>
      <c r="K38" s="1418"/>
      <c r="L38" s="1409" t="s">
        <v>569</v>
      </c>
      <c r="M38" s="1411" t="s">
        <v>21</v>
      </c>
    </row>
    <row r="39" spans="1:13" ht="19.5" customHeight="1" thickBot="1" x14ac:dyDescent="0.35">
      <c r="A39" s="1412"/>
      <c r="B39" s="1423"/>
      <c r="C39" s="1424"/>
      <c r="D39" s="1424"/>
      <c r="E39" s="1424"/>
      <c r="F39" s="1414"/>
      <c r="G39" s="1416"/>
      <c r="H39" s="484" t="s">
        <v>23</v>
      </c>
      <c r="I39" s="484" t="s">
        <v>22</v>
      </c>
      <c r="J39" s="484" t="s">
        <v>23</v>
      </c>
      <c r="K39" s="484" t="s">
        <v>22</v>
      </c>
      <c r="L39" s="1410"/>
      <c r="M39" s="1412"/>
    </row>
    <row r="40" spans="1:13" ht="19.5" customHeight="1" thickTop="1" x14ac:dyDescent="0.3">
      <c r="A40" s="381"/>
      <c r="B40" s="238" t="s">
        <v>579</v>
      </c>
      <c r="C40" s="239"/>
      <c r="D40" s="239"/>
      <c r="E40" s="239"/>
      <c r="F40" s="454"/>
      <c r="G40" s="454"/>
      <c r="H40" s="455"/>
      <c r="I40" s="455"/>
      <c r="J40" s="456"/>
      <c r="K40" s="455"/>
      <c r="L40" s="455"/>
      <c r="M40" s="454"/>
    </row>
    <row r="41" spans="1:13" ht="19.5" customHeight="1" x14ac:dyDescent="0.3">
      <c r="A41" s="457">
        <v>1</v>
      </c>
      <c r="B41" s="245" t="s">
        <v>572</v>
      </c>
      <c r="C41" s="243"/>
      <c r="D41" s="243"/>
      <c r="E41" s="244"/>
      <c r="F41" s="458"/>
      <c r="G41" s="459"/>
      <c r="H41" s="446"/>
      <c r="I41" s="447"/>
      <c r="J41" s="384"/>
      <c r="K41" s="447"/>
      <c r="L41" s="446"/>
      <c r="M41" s="460"/>
    </row>
    <row r="42" spans="1:13" ht="19.5" customHeight="1" x14ac:dyDescent="0.3">
      <c r="A42" s="367"/>
      <c r="B42" s="461"/>
      <c r="C42" s="230" t="s">
        <v>137</v>
      </c>
      <c r="D42" s="1295" t="s">
        <v>580</v>
      </c>
      <c r="E42" s="1296"/>
      <c r="F42" s="462">
        <v>24</v>
      </c>
      <c r="G42" s="463" t="s">
        <v>18</v>
      </c>
      <c r="H42" s="446">
        <v>3800</v>
      </c>
      <c r="I42" s="447">
        <f>SUM(H42)*$F42</f>
        <v>91200</v>
      </c>
      <c r="J42" s="385">
        <v>0</v>
      </c>
      <c r="K42" s="447">
        <f>SUM(J42)*$F42</f>
        <v>0</v>
      </c>
      <c r="L42" s="446">
        <f>SUM(,I42,K42)</f>
        <v>91200</v>
      </c>
      <c r="M42" s="460"/>
    </row>
    <row r="43" spans="1:13" ht="19.5" customHeight="1" x14ac:dyDescent="0.3">
      <c r="A43" s="367"/>
      <c r="B43" s="461"/>
      <c r="C43" s="230" t="s">
        <v>137</v>
      </c>
      <c r="D43" s="1295" t="s">
        <v>581</v>
      </c>
      <c r="E43" s="1296"/>
      <c r="F43" s="462">
        <v>960</v>
      </c>
      <c r="G43" s="463" t="s">
        <v>18</v>
      </c>
      <c r="H43" s="446">
        <v>1300</v>
      </c>
      <c r="I43" s="447">
        <f>SUM(H43)*$F43</f>
        <v>1248000</v>
      </c>
      <c r="J43" s="385">
        <v>0</v>
      </c>
      <c r="K43" s="447">
        <f>SUM(J43)*$F43</f>
        <v>0</v>
      </c>
      <c r="L43" s="446">
        <f>SUM(,I43,K43)</f>
        <v>1248000</v>
      </c>
      <c r="M43" s="460"/>
    </row>
    <row r="44" spans="1:13" s="469" customFormat="1" ht="19.5" customHeight="1" x14ac:dyDescent="0.3">
      <c r="A44" s="464"/>
      <c r="B44" s="238"/>
      <c r="C44" s="239"/>
      <c r="D44" s="239" t="s">
        <v>582</v>
      </c>
      <c r="E44" s="380"/>
      <c r="F44" s="465"/>
      <c r="G44" s="466"/>
      <c r="H44" s="467"/>
      <c r="I44" s="467">
        <f>SUM(I42:I43)</f>
        <v>1339200</v>
      </c>
      <c r="J44" s="468"/>
      <c r="K44" s="467">
        <f>SUM(K42:K43)</f>
        <v>0</v>
      </c>
      <c r="L44" s="467">
        <f>SUM(L42:L43)</f>
        <v>1339200</v>
      </c>
      <c r="M44" s="466"/>
    </row>
    <row r="45" spans="1:13" ht="19.5" customHeight="1" x14ac:dyDescent="0.3">
      <c r="A45" s="457">
        <v>2</v>
      </c>
      <c r="B45" s="245" t="s">
        <v>573</v>
      </c>
      <c r="C45" s="243"/>
      <c r="D45" s="243"/>
      <c r="E45" s="244"/>
      <c r="F45" s="458"/>
      <c r="G45" s="459"/>
      <c r="H45" s="446"/>
      <c r="I45" s="447"/>
      <c r="J45" s="384"/>
      <c r="K45" s="447"/>
      <c r="L45" s="446"/>
      <c r="M45" s="460"/>
    </row>
    <row r="46" spans="1:13" s="469" customFormat="1" ht="19.5" customHeight="1" x14ac:dyDescent="0.3">
      <c r="A46" s="464"/>
      <c r="B46" s="238"/>
      <c r="C46" s="239"/>
      <c r="D46" s="239" t="s">
        <v>583</v>
      </c>
      <c r="E46" s="380"/>
      <c r="F46" s="465"/>
      <c r="G46" s="466"/>
      <c r="H46" s="467"/>
      <c r="I46" s="467">
        <v>0</v>
      </c>
      <c r="J46" s="468"/>
      <c r="K46" s="467">
        <v>0</v>
      </c>
      <c r="L46" s="467">
        <v>0</v>
      </c>
      <c r="M46" s="466"/>
    </row>
    <row r="47" spans="1:13" ht="19.5" customHeight="1" x14ac:dyDescent="0.3">
      <c r="A47" s="457">
        <v>3</v>
      </c>
      <c r="B47" s="245" t="s">
        <v>574</v>
      </c>
      <c r="C47" s="243"/>
      <c r="D47" s="243"/>
      <c r="E47" s="244"/>
      <c r="F47" s="458"/>
      <c r="G47" s="459"/>
      <c r="H47" s="446"/>
      <c r="I47" s="447"/>
      <c r="J47" s="384"/>
      <c r="K47" s="447"/>
      <c r="L47" s="446"/>
      <c r="M47" s="460"/>
    </row>
    <row r="48" spans="1:13" s="469" customFormat="1" ht="19.5" customHeight="1" x14ac:dyDescent="0.3">
      <c r="A48" s="464"/>
      <c r="B48" s="238"/>
      <c r="C48" s="239"/>
      <c r="D48" s="239" t="s">
        <v>584</v>
      </c>
      <c r="E48" s="380"/>
      <c r="F48" s="465"/>
      <c r="G48" s="466"/>
      <c r="H48" s="467"/>
      <c r="I48" s="467">
        <v>0</v>
      </c>
      <c r="J48" s="468"/>
      <c r="K48" s="467">
        <v>0</v>
      </c>
      <c r="L48" s="467">
        <v>0</v>
      </c>
      <c r="M48" s="466"/>
    </row>
    <row r="49" spans="1:13" ht="19.5" customHeight="1" x14ac:dyDescent="0.3">
      <c r="A49" s="457">
        <v>4</v>
      </c>
      <c r="B49" s="245" t="s">
        <v>575</v>
      </c>
      <c r="C49" s="243"/>
      <c r="D49" s="243"/>
      <c r="E49" s="244"/>
      <c r="F49" s="458"/>
      <c r="G49" s="459"/>
      <c r="H49" s="446"/>
      <c r="I49" s="447"/>
      <c r="J49" s="384"/>
      <c r="K49" s="447"/>
      <c r="L49" s="446"/>
      <c r="M49" s="460"/>
    </row>
    <row r="50" spans="1:13" s="469" customFormat="1" ht="19.5" customHeight="1" x14ac:dyDescent="0.3">
      <c r="A50" s="464"/>
      <c r="B50" s="238"/>
      <c r="C50" s="239"/>
      <c r="D50" s="239" t="s">
        <v>585</v>
      </c>
      <c r="E50" s="380"/>
      <c r="F50" s="465"/>
      <c r="G50" s="466"/>
      <c r="H50" s="467"/>
      <c r="I50" s="467">
        <v>0</v>
      </c>
      <c r="J50" s="468"/>
      <c r="K50" s="467">
        <v>0</v>
      </c>
      <c r="L50" s="467">
        <v>0</v>
      </c>
      <c r="M50" s="466"/>
    </row>
    <row r="51" spans="1:13" ht="19.5" customHeight="1" x14ac:dyDescent="0.3">
      <c r="A51" s="457">
        <v>5</v>
      </c>
      <c r="B51" s="245" t="s">
        <v>576</v>
      </c>
      <c r="C51" s="243"/>
      <c r="D51" s="243"/>
      <c r="E51" s="244"/>
      <c r="F51" s="458"/>
      <c r="G51" s="459"/>
      <c r="H51" s="446"/>
      <c r="I51" s="447"/>
      <c r="J51" s="384"/>
      <c r="K51" s="447"/>
      <c r="L51" s="446"/>
      <c r="M51" s="460"/>
    </row>
    <row r="52" spans="1:13" ht="19.5" customHeight="1" x14ac:dyDescent="0.3">
      <c r="A52" s="367"/>
      <c r="B52" s="461"/>
      <c r="C52" s="230" t="s">
        <v>137</v>
      </c>
      <c r="D52" s="1295" t="s">
        <v>586</v>
      </c>
      <c r="E52" s="1296"/>
      <c r="F52" s="462"/>
      <c r="G52" s="463" t="s">
        <v>18</v>
      </c>
      <c r="H52" s="446">
        <v>0</v>
      </c>
      <c r="I52" s="447">
        <f>SUM(H52)*$F52</f>
        <v>0</v>
      </c>
      <c r="J52" s="385">
        <v>0</v>
      </c>
      <c r="K52" s="447">
        <f>SUM(J52)*$F52</f>
        <v>0</v>
      </c>
      <c r="L52" s="446">
        <f>SUM(,I52,K52)</f>
        <v>0</v>
      </c>
      <c r="M52" s="460"/>
    </row>
    <row r="53" spans="1:13" s="469" customFormat="1" ht="19.5" customHeight="1" x14ac:dyDescent="0.3">
      <c r="A53" s="464"/>
      <c r="B53" s="238"/>
      <c r="C53" s="239"/>
      <c r="D53" s="239" t="s">
        <v>587</v>
      </c>
      <c r="E53" s="380"/>
      <c r="F53" s="465"/>
      <c r="G53" s="466"/>
      <c r="H53" s="467"/>
      <c r="I53" s="467">
        <f>SUM(I52:I52)</f>
        <v>0</v>
      </c>
      <c r="J53" s="468"/>
      <c r="K53" s="467">
        <f>SUM(K52:K52)</f>
        <v>0</v>
      </c>
      <c r="L53" s="467">
        <f>SUM(L52:L52)</f>
        <v>0</v>
      </c>
      <c r="M53" s="466"/>
    </row>
    <row r="54" spans="1:13" ht="19.5" customHeight="1" x14ac:dyDescent="0.3">
      <c r="A54" s="457">
        <v>6</v>
      </c>
      <c r="B54" s="245" t="s">
        <v>577</v>
      </c>
      <c r="C54" s="243"/>
      <c r="D54" s="243"/>
      <c r="E54" s="244"/>
      <c r="F54" s="458"/>
      <c r="G54" s="459"/>
      <c r="H54" s="446"/>
      <c r="I54" s="447"/>
      <c r="J54" s="384"/>
      <c r="K54" s="447"/>
      <c r="L54" s="446"/>
      <c r="M54" s="460"/>
    </row>
    <row r="55" spans="1:13" s="469" customFormat="1" ht="19.5" customHeight="1" x14ac:dyDescent="0.3">
      <c r="A55" s="486"/>
      <c r="B55" s="487"/>
      <c r="C55" s="488"/>
      <c r="D55" s="488" t="s">
        <v>588</v>
      </c>
      <c r="E55" s="489"/>
      <c r="F55" s="490"/>
      <c r="G55" s="491"/>
      <c r="H55" s="492"/>
      <c r="I55" s="492">
        <v>0</v>
      </c>
      <c r="J55" s="493"/>
      <c r="K55" s="492">
        <v>0</v>
      </c>
      <c r="L55" s="492">
        <v>0</v>
      </c>
      <c r="M55" s="491"/>
    </row>
    <row r="56" spans="1:13" ht="19.5" customHeight="1" x14ac:dyDescent="0.3">
      <c r="A56" s="494"/>
      <c r="B56" s="499"/>
      <c r="C56" s="1419" t="s">
        <v>578</v>
      </c>
      <c r="D56" s="1419"/>
      <c r="E56" s="1420"/>
      <c r="F56" s="495"/>
      <c r="G56" s="496"/>
      <c r="H56" s="497"/>
      <c r="I56" s="498">
        <f>SUM(I44+I46+I48+I50+I53+I55)</f>
        <v>1339200</v>
      </c>
      <c r="J56" s="498"/>
      <c r="K56" s="498">
        <f>SUM(K44+K46+K48+K50+K53+K55)</f>
        <v>0</v>
      </c>
      <c r="L56" s="498">
        <f>SUM(L44+L46+L48+L50+L53+L55)</f>
        <v>1339200</v>
      </c>
      <c r="M56" s="500"/>
    </row>
    <row r="57" spans="1:13" s="473" customFormat="1" ht="19.5" customHeight="1" x14ac:dyDescent="0.5">
      <c r="A57" s="469" t="s">
        <v>589</v>
      </c>
      <c r="B57" s="469"/>
      <c r="C57" s="298"/>
      <c r="D57" s="472"/>
      <c r="E57" s="298"/>
      <c r="F57" s="470"/>
      <c r="G57" s="305"/>
      <c r="H57" s="471"/>
      <c r="I57" s="471"/>
      <c r="J57" s="453"/>
    </row>
    <row r="58" spans="1:13" s="473" customFormat="1" ht="19.5" customHeight="1" x14ac:dyDescent="0.55000000000000004">
      <c r="A58" s="304"/>
      <c r="B58" s="299" t="s">
        <v>593</v>
      </c>
      <c r="C58" s="301"/>
      <c r="D58" s="472"/>
      <c r="E58" s="300"/>
      <c r="F58" s="470"/>
      <c r="G58" s="305"/>
      <c r="H58" s="471"/>
      <c r="I58" s="471"/>
      <c r="J58" s="453"/>
      <c r="K58" s="474"/>
      <c r="L58" s="474"/>
    </row>
  </sheetData>
  <mergeCells count="48">
    <mergeCell ref="A7:C7"/>
    <mergeCell ref="D7:H7"/>
    <mergeCell ref="I7:J7"/>
    <mergeCell ref="A1:M1"/>
    <mergeCell ref="A8:A9"/>
    <mergeCell ref="B8:E9"/>
    <mergeCell ref="F8:F9"/>
    <mergeCell ref="G8:G9"/>
    <mergeCell ref="H8:I8"/>
    <mergeCell ref="C19:E19"/>
    <mergeCell ref="L8:L9"/>
    <mergeCell ref="M8:M9"/>
    <mergeCell ref="B10:E10"/>
    <mergeCell ref="B11:E11"/>
    <mergeCell ref="C12:E12"/>
    <mergeCell ref="C13:E13"/>
    <mergeCell ref="J8:K8"/>
    <mergeCell ref="C14:E14"/>
    <mergeCell ref="C15:E15"/>
    <mergeCell ref="C16:E16"/>
    <mergeCell ref="C17:E17"/>
    <mergeCell ref="C18:E18"/>
    <mergeCell ref="C26:E26"/>
    <mergeCell ref="C27:E27"/>
    <mergeCell ref="B28:E28"/>
    <mergeCell ref="A29:H29"/>
    <mergeCell ref="C20:E20"/>
    <mergeCell ref="C21:E21"/>
    <mergeCell ref="C22:E22"/>
    <mergeCell ref="C23:E23"/>
    <mergeCell ref="C24:E24"/>
    <mergeCell ref="C25:E25"/>
    <mergeCell ref="D42:E42"/>
    <mergeCell ref="D43:E43"/>
    <mergeCell ref="D52:E52"/>
    <mergeCell ref="C56:E56"/>
    <mergeCell ref="A38:A39"/>
    <mergeCell ref="B38:E39"/>
    <mergeCell ref="A30:M30"/>
    <mergeCell ref="A36:C36"/>
    <mergeCell ref="D36:H36"/>
    <mergeCell ref="I36:J36"/>
    <mergeCell ref="L38:L39"/>
    <mergeCell ref="M38:M39"/>
    <mergeCell ref="F38:F39"/>
    <mergeCell ref="G38:G39"/>
    <mergeCell ref="H38:I38"/>
    <mergeCell ref="J38:K38"/>
  </mergeCells>
  <pageMargins left="0.35" right="0.28999999999999998" top="0.54" bottom="0.25" header="0.28000000000000003" footer="0.2"/>
  <pageSetup orientation="landscape" horizontalDpi="0" verticalDpi="0" r:id="rId1"/>
  <headerFooter>
    <oddHeader>&amp;R&amp;"TH SarabunPSK,ธรรมดา"&amp;16แบบ ปร.4 (ข) แผ่นที่ &amp;P/&amp;N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65F5-CA5A-4F41-A521-F4B94F51F3DB}">
  <dimension ref="A1:AC39"/>
  <sheetViews>
    <sheetView tabSelected="1" topLeftCell="A19" workbookViewId="0">
      <selection activeCell="L35" sqref="L35"/>
    </sheetView>
  </sheetViews>
  <sheetFormatPr defaultColWidth="10.28515625" defaultRowHeight="21" x14ac:dyDescent="0.35"/>
  <cols>
    <col min="1" max="1" width="9.140625" style="540" customWidth="1"/>
    <col min="2" max="2" width="4.140625" style="540" customWidth="1"/>
    <col min="3" max="3" width="7.7109375" style="540" customWidth="1"/>
    <col min="4" max="4" width="4.140625" style="540" customWidth="1"/>
    <col min="5" max="5" width="13.140625" style="540" customWidth="1"/>
    <col min="6" max="6" width="6.7109375" style="540" customWidth="1"/>
    <col min="7" max="7" width="13.140625" style="540" customWidth="1"/>
    <col min="8" max="8" width="3.140625" style="540" customWidth="1"/>
    <col min="9" max="9" width="12.7109375" style="540" customWidth="1"/>
    <col min="10" max="10" width="7.5703125" style="612" customWidth="1"/>
    <col min="11" max="11" width="8" style="540" customWidth="1"/>
    <col min="12" max="12" width="8.28515625" style="540" customWidth="1"/>
    <col min="13" max="13" width="12.85546875" style="540" customWidth="1"/>
    <col min="14" max="15" width="10.28515625" style="540" hidden="1" customWidth="1"/>
    <col min="16" max="16" width="20.85546875" style="540" hidden="1" customWidth="1"/>
    <col min="17" max="17" width="13.28515625" style="540" hidden="1" customWidth="1"/>
    <col min="18" max="20" width="10.28515625" style="540" hidden="1" customWidth="1"/>
    <col min="21" max="21" width="23" style="541" hidden="1" customWidth="1"/>
    <col min="22" max="23" width="10.28515625" style="540" hidden="1" customWidth="1"/>
    <col min="24" max="24" width="23.140625" style="540" hidden="1" customWidth="1"/>
    <col min="25" max="25" width="16.42578125" style="540" hidden="1" customWidth="1"/>
    <col min="26" max="26" width="37.7109375" style="540" customWidth="1"/>
    <col min="27" max="256" width="10.28515625" style="540"/>
    <col min="257" max="257" width="9.140625" style="540" customWidth="1"/>
    <col min="258" max="258" width="4.140625" style="540" customWidth="1"/>
    <col min="259" max="259" width="7.7109375" style="540" customWidth="1"/>
    <col min="260" max="260" width="4.140625" style="540" customWidth="1"/>
    <col min="261" max="261" width="13.140625" style="540" customWidth="1"/>
    <col min="262" max="262" width="6.7109375" style="540" customWidth="1"/>
    <col min="263" max="263" width="13.140625" style="540" customWidth="1"/>
    <col min="264" max="264" width="3.140625" style="540" customWidth="1"/>
    <col min="265" max="265" width="12.7109375" style="540" customWidth="1"/>
    <col min="266" max="266" width="7.5703125" style="540" customWidth="1"/>
    <col min="267" max="267" width="8" style="540" customWidth="1"/>
    <col min="268" max="268" width="8.28515625" style="540" customWidth="1"/>
    <col min="269" max="269" width="12.85546875" style="540" customWidth="1"/>
    <col min="270" max="281" width="0" style="540" hidden="1" customWidth="1"/>
    <col min="282" max="282" width="0.28515625" style="540" customWidth="1"/>
    <col min="283" max="512" width="10.28515625" style="540"/>
    <col min="513" max="513" width="9.140625" style="540" customWidth="1"/>
    <col min="514" max="514" width="4.140625" style="540" customWidth="1"/>
    <col min="515" max="515" width="7.7109375" style="540" customWidth="1"/>
    <col min="516" max="516" width="4.140625" style="540" customWidth="1"/>
    <col min="517" max="517" width="13.140625" style="540" customWidth="1"/>
    <col min="518" max="518" width="6.7109375" style="540" customWidth="1"/>
    <col min="519" max="519" width="13.140625" style="540" customWidth="1"/>
    <col min="520" max="520" width="3.140625" style="540" customWidth="1"/>
    <col min="521" max="521" width="12.7109375" style="540" customWidth="1"/>
    <col min="522" max="522" width="7.5703125" style="540" customWidth="1"/>
    <col min="523" max="523" width="8" style="540" customWidth="1"/>
    <col min="524" max="524" width="8.28515625" style="540" customWidth="1"/>
    <col min="525" max="525" width="12.85546875" style="540" customWidth="1"/>
    <col min="526" max="537" width="0" style="540" hidden="1" customWidth="1"/>
    <col min="538" max="538" width="0.28515625" style="540" customWidth="1"/>
    <col min="539" max="768" width="10.28515625" style="540"/>
    <col min="769" max="769" width="9.140625" style="540" customWidth="1"/>
    <col min="770" max="770" width="4.140625" style="540" customWidth="1"/>
    <col min="771" max="771" width="7.7109375" style="540" customWidth="1"/>
    <col min="772" max="772" width="4.140625" style="540" customWidth="1"/>
    <col min="773" max="773" width="13.140625" style="540" customWidth="1"/>
    <col min="774" max="774" width="6.7109375" style="540" customWidth="1"/>
    <col min="775" max="775" width="13.140625" style="540" customWidth="1"/>
    <col min="776" max="776" width="3.140625" style="540" customWidth="1"/>
    <col min="777" max="777" width="12.7109375" style="540" customWidth="1"/>
    <col min="778" max="778" width="7.5703125" style="540" customWidth="1"/>
    <col min="779" max="779" width="8" style="540" customWidth="1"/>
    <col min="780" max="780" width="8.28515625" style="540" customWidth="1"/>
    <col min="781" max="781" width="12.85546875" style="540" customWidth="1"/>
    <col min="782" max="793" width="0" style="540" hidden="1" customWidth="1"/>
    <col min="794" max="794" width="0.28515625" style="540" customWidth="1"/>
    <col min="795" max="1024" width="10.28515625" style="540"/>
    <col min="1025" max="1025" width="9.140625" style="540" customWidth="1"/>
    <col min="1026" max="1026" width="4.140625" style="540" customWidth="1"/>
    <col min="1027" max="1027" width="7.7109375" style="540" customWidth="1"/>
    <col min="1028" max="1028" width="4.140625" style="540" customWidth="1"/>
    <col min="1029" max="1029" width="13.140625" style="540" customWidth="1"/>
    <col min="1030" max="1030" width="6.7109375" style="540" customWidth="1"/>
    <col min="1031" max="1031" width="13.140625" style="540" customWidth="1"/>
    <col min="1032" max="1032" width="3.140625" style="540" customWidth="1"/>
    <col min="1033" max="1033" width="12.7109375" style="540" customWidth="1"/>
    <col min="1034" max="1034" width="7.5703125" style="540" customWidth="1"/>
    <col min="1035" max="1035" width="8" style="540" customWidth="1"/>
    <col min="1036" max="1036" width="8.28515625" style="540" customWidth="1"/>
    <col min="1037" max="1037" width="12.85546875" style="540" customWidth="1"/>
    <col min="1038" max="1049" width="0" style="540" hidden="1" customWidth="1"/>
    <col min="1050" max="1050" width="0.28515625" style="540" customWidth="1"/>
    <col min="1051" max="1280" width="10.28515625" style="540"/>
    <col min="1281" max="1281" width="9.140625" style="540" customWidth="1"/>
    <col min="1282" max="1282" width="4.140625" style="540" customWidth="1"/>
    <col min="1283" max="1283" width="7.7109375" style="540" customWidth="1"/>
    <col min="1284" max="1284" width="4.140625" style="540" customWidth="1"/>
    <col min="1285" max="1285" width="13.140625" style="540" customWidth="1"/>
    <col min="1286" max="1286" width="6.7109375" style="540" customWidth="1"/>
    <col min="1287" max="1287" width="13.140625" style="540" customWidth="1"/>
    <col min="1288" max="1288" width="3.140625" style="540" customWidth="1"/>
    <col min="1289" max="1289" width="12.7109375" style="540" customWidth="1"/>
    <col min="1290" max="1290" width="7.5703125" style="540" customWidth="1"/>
    <col min="1291" max="1291" width="8" style="540" customWidth="1"/>
    <col min="1292" max="1292" width="8.28515625" style="540" customWidth="1"/>
    <col min="1293" max="1293" width="12.85546875" style="540" customWidth="1"/>
    <col min="1294" max="1305" width="0" style="540" hidden="1" customWidth="1"/>
    <col min="1306" max="1306" width="0.28515625" style="540" customWidth="1"/>
    <col min="1307" max="1536" width="10.28515625" style="540"/>
    <col min="1537" max="1537" width="9.140625" style="540" customWidth="1"/>
    <col min="1538" max="1538" width="4.140625" style="540" customWidth="1"/>
    <col min="1539" max="1539" width="7.7109375" style="540" customWidth="1"/>
    <col min="1540" max="1540" width="4.140625" style="540" customWidth="1"/>
    <col min="1541" max="1541" width="13.140625" style="540" customWidth="1"/>
    <col min="1542" max="1542" width="6.7109375" style="540" customWidth="1"/>
    <col min="1543" max="1543" width="13.140625" style="540" customWidth="1"/>
    <col min="1544" max="1544" width="3.140625" style="540" customWidth="1"/>
    <col min="1545" max="1545" width="12.7109375" style="540" customWidth="1"/>
    <col min="1546" max="1546" width="7.5703125" style="540" customWidth="1"/>
    <col min="1547" max="1547" width="8" style="540" customWidth="1"/>
    <col min="1548" max="1548" width="8.28515625" style="540" customWidth="1"/>
    <col min="1549" max="1549" width="12.85546875" style="540" customWidth="1"/>
    <col min="1550" max="1561" width="0" style="540" hidden="1" customWidth="1"/>
    <col min="1562" max="1562" width="0.28515625" style="540" customWidth="1"/>
    <col min="1563" max="1792" width="10.28515625" style="540"/>
    <col min="1793" max="1793" width="9.140625" style="540" customWidth="1"/>
    <col min="1794" max="1794" width="4.140625" style="540" customWidth="1"/>
    <col min="1795" max="1795" width="7.7109375" style="540" customWidth="1"/>
    <col min="1796" max="1796" width="4.140625" style="540" customWidth="1"/>
    <col min="1797" max="1797" width="13.140625" style="540" customWidth="1"/>
    <col min="1798" max="1798" width="6.7109375" style="540" customWidth="1"/>
    <col min="1799" max="1799" width="13.140625" style="540" customWidth="1"/>
    <col min="1800" max="1800" width="3.140625" style="540" customWidth="1"/>
    <col min="1801" max="1801" width="12.7109375" style="540" customWidth="1"/>
    <col min="1802" max="1802" width="7.5703125" style="540" customWidth="1"/>
    <col min="1803" max="1803" width="8" style="540" customWidth="1"/>
    <col min="1804" max="1804" width="8.28515625" style="540" customWidth="1"/>
    <col min="1805" max="1805" width="12.85546875" style="540" customWidth="1"/>
    <col min="1806" max="1817" width="0" style="540" hidden="1" customWidth="1"/>
    <col min="1818" max="1818" width="0.28515625" style="540" customWidth="1"/>
    <col min="1819" max="2048" width="10.28515625" style="540"/>
    <col min="2049" max="2049" width="9.140625" style="540" customWidth="1"/>
    <col min="2050" max="2050" width="4.140625" style="540" customWidth="1"/>
    <col min="2051" max="2051" width="7.7109375" style="540" customWidth="1"/>
    <col min="2052" max="2052" width="4.140625" style="540" customWidth="1"/>
    <col min="2053" max="2053" width="13.140625" style="540" customWidth="1"/>
    <col min="2054" max="2054" width="6.7109375" style="540" customWidth="1"/>
    <col min="2055" max="2055" width="13.140625" style="540" customWidth="1"/>
    <col min="2056" max="2056" width="3.140625" style="540" customWidth="1"/>
    <col min="2057" max="2057" width="12.7109375" style="540" customWidth="1"/>
    <col min="2058" max="2058" width="7.5703125" style="540" customWidth="1"/>
    <col min="2059" max="2059" width="8" style="540" customWidth="1"/>
    <col min="2060" max="2060" width="8.28515625" style="540" customWidth="1"/>
    <col min="2061" max="2061" width="12.85546875" style="540" customWidth="1"/>
    <col min="2062" max="2073" width="0" style="540" hidden="1" customWidth="1"/>
    <col min="2074" max="2074" width="0.28515625" style="540" customWidth="1"/>
    <col min="2075" max="2304" width="10.28515625" style="540"/>
    <col min="2305" max="2305" width="9.140625" style="540" customWidth="1"/>
    <col min="2306" max="2306" width="4.140625" style="540" customWidth="1"/>
    <col min="2307" max="2307" width="7.7109375" style="540" customWidth="1"/>
    <col min="2308" max="2308" width="4.140625" style="540" customWidth="1"/>
    <col min="2309" max="2309" width="13.140625" style="540" customWidth="1"/>
    <col min="2310" max="2310" width="6.7109375" style="540" customWidth="1"/>
    <col min="2311" max="2311" width="13.140625" style="540" customWidth="1"/>
    <col min="2312" max="2312" width="3.140625" style="540" customWidth="1"/>
    <col min="2313" max="2313" width="12.7109375" style="540" customWidth="1"/>
    <col min="2314" max="2314" width="7.5703125" style="540" customWidth="1"/>
    <col min="2315" max="2315" width="8" style="540" customWidth="1"/>
    <col min="2316" max="2316" width="8.28515625" style="540" customWidth="1"/>
    <col min="2317" max="2317" width="12.85546875" style="540" customWidth="1"/>
    <col min="2318" max="2329" width="0" style="540" hidden="1" customWidth="1"/>
    <col min="2330" max="2330" width="0.28515625" style="540" customWidth="1"/>
    <col min="2331" max="2560" width="10.28515625" style="540"/>
    <col min="2561" max="2561" width="9.140625" style="540" customWidth="1"/>
    <col min="2562" max="2562" width="4.140625" style="540" customWidth="1"/>
    <col min="2563" max="2563" width="7.7109375" style="540" customWidth="1"/>
    <col min="2564" max="2564" width="4.140625" style="540" customWidth="1"/>
    <col min="2565" max="2565" width="13.140625" style="540" customWidth="1"/>
    <col min="2566" max="2566" width="6.7109375" style="540" customWidth="1"/>
    <col min="2567" max="2567" width="13.140625" style="540" customWidth="1"/>
    <col min="2568" max="2568" width="3.140625" style="540" customWidth="1"/>
    <col min="2569" max="2569" width="12.7109375" style="540" customWidth="1"/>
    <col min="2570" max="2570" width="7.5703125" style="540" customWidth="1"/>
    <col min="2571" max="2571" width="8" style="540" customWidth="1"/>
    <col min="2572" max="2572" width="8.28515625" style="540" customWidth="1"/>
    <col min="2573" max="2573" width="12.85546875" style="540" customWidth="1"/>
    <col min="2574" max="2585" width="0" style="540" hidden="1" customWidth="1"/>
    <col min="2586" max="2586" width="0.28515625" style="540" customWidth="1"/>
    <col min="2587" max="2816" width="10.28515625" style="540"/>
    <col min="2817" max="2817" width="9.140625" style="540" customWidth="1"/>
    <col min="2818" max="2818" width="4.140625" style="540" customWidth="1"/>
    <col min="2819" max="2819" width="7.7109375" style="540" customWidth="1"/>
    <col min="2820" max="2820" width="4.140625" style="540" customWidth="1"/>
    <col min="2821" max="2821" width="13.140625" style="540" customWidth="1"/>
    <col min="2822" max="2822" width="6.7109375" style="540" customWidth="1"/>
    <col min="2823" max="2823" width="13.140625" style="540" customWidth="1"/>
    <col min="2824" max="2824" width="3.140625" style="540" customWidth="1"/>
    <col min="2825" max="2825" width="12.7109375" style="540" customWidth="1"/>
    <col min="2826" max="2826" width="7.5703125" style="540" customWidth="1"/>
    <col min="2827" max="2827" width="8" style="540" customWidth="1"/>
    <col min="2828" max="2828" width="8.28515625" style="540" customWidth="1"/>
    <col min="2829" max="2829" width="12.85546875" style="540" customWidth="1"/>
    <col min="2830" max="2841" width="0" style="540" hidden="1" customWidth="1"/>
    <col min="2842" max="2842" width="0.28515625" style="540" customWidth="1"/>
    <col min="2843" max="3072" width="10.28515625" style="540"/>
    <col min="3073" max="3073" width="9.140625" style="540" customWidth="1"/>
    <col min="3074" max="3074" width="4.140625" style="540" customWidth="1"/>
    <col min="3075" max="3075" width="7.7109375" style="540" customWidth="1"/>
    <col min="3076" max="3076" width="4.140625" style="540" customWidth="1"/>
    <col min="3077" max="3077" width="13.140625" style="540" customWidth="1"/>
    <col min="3078" max="3078" width="6.7109375" style="540" customWidth="1"/>
    <col min="3079" max="3079" width="13.140625" style="540" customWidth="1"/>
    <col min="3080" max="3080" width="3.140625" style="540" customWidth="1"/>
    <col min="3081" max="3081" width="12.7109375" style="540" customWidth="1"/>
    <col min="3082" max="3082" width="7.5703125" style="540" customWidth="1"/>
    <col min="3083" max="3083" width="8" style="540" customWidth="1"/>
    <col min="3084" max="3084" width="8.28515625" style="540" customWidth="1"/>
    <col min="3085" max="3085" width="12.85546875" style="540" customWidth="1"/>
    <col min="3086" max="3097" width="0" style="540" hidden="1" customWidth="1"/>
    <col min="3098" max="3098" width="0.28515625" style="540" customWidth="1"/>
    <col min="3099" max="3328" width="10.28515625" style="540"/>
    <col min="3329" max="3329" width="9.140625" style="540" customWidth="1"/>
    <col min="3330" max="3330" width="4.140625" style="540" customWidth="1"/>
    <col min="3331" max="3331" width="7.7109375" style="540" customWidth="1"/>
    <col min="3332" max="3332" width="4.140625" style="540" customWidth="1"/>
    <col min="3333" max="3333" width="13.140625" style="540" customWidth="1"/>
    <col min="3334" max="3334" width="6.7109375" style="540" customWidth="1"/>
    <col min="3335" max="3335" width="13.140625" style="540" customWidth="1"/>
    <col min="3336" max="3336" width="3.140625" style="540" customWidth="1"/>
    <col min="3337" max="3337" width="12.7109375" style="540" customWidth="1"/>
    <col min="3338" max="3338" width="7.5703125" style="540" customWidth="1"/>
    <col min="3339" max="3339" width="8" style="540" customWidth="1"/>
    <col min="3340" max="3340" width="8.28515625" style="540" customWidth="1"/>
    <col min="3341" max="3341" width="12.85546875" style="540" customWidth="1"/>
    <col min="3342" max="3353" width="0" style="540" hidden="1" customWidth="1"/>
    <col min="3354" max="3354" width="0.28515625" style="540" customWidth="1"/>
    <col min="3355" max="3584" width="10.28515625" style="540"/>
    <col min="3585" max="3585" width="9.140625" style="540" customWidth="1"/>
    <col min="3586" max="3586" width="4.140625" style="540" customWidth="1"/>
    <col min="3587" max="3587" width="7.7109375" style="540" customWidth="1"/>
    <col min="3588" max="3588" width="4.140625" style="540" customWidth="1"/>
    <col min="3589" max="3589" width="13.140625" style="540" customWidth="1"/>
    <col min="3590" max="3590" width="6.7109375" style="540" customWidth="1"/>
    <col min="3591" max="3591" width="13.140625" style="540" customWidth="1"/>
    <col min="3592" max="3592" width="3.140625" style="540" customWidth="1"/>
    <col min="3593" max="3593" width="12.7109375" style="540" customWidth="1"/>
    <col min="3594" max="3594" width="7.5703125" style="540" customWidth="1"/>
    <col min="3595" max="3595" width="8" style="540" customWidth="1"/>
    <col min="3596" max="3596" width="8.28515625" style="540" customWidth="1"/>
    <col min="3597" max="3597" width="12.85546875" style="540" customWidth="1"/>
    <col min="3598" max="3609" width="0" style="540" hidden="1" customWidth="1"/>
    <col min="3610" max="3610" width="0.28515625" style="540" customWidth="1"/>
    <col min="3611" max="3840" width="10.28515625" style="540"/>
    <col min="3841" max="3841" width="9.140625" style="540" customWidth="1"/>
    <col min="3842" max="3842" width="4.140625" style="540" customWidth="1"/>
    <col min="3843" max="3843" width="7.7109375" style="540" customWidth="1"/>
    <col min="3844" max="3844" width="4.140625" style="540" customWidth="1"/>
    <col min="3845" max="3845" width="13.140625" style="540" customWidth="1"/>
    <col min="3846" max="3846" width="6.7109375" style="540" customWidth="1"/>
    <col min="3847" max="3847" width="13.140625" style="540" customWidth="1"/>
    <col min="3848" max="3848" width="3.140625" style="540" customWidth="1"/>
    <col min="3849" max="3849" width="12.7109375" style="540" customWidth="1"/>
    <col min="3850" max="3850" width="7.5703125" style="540" customWidth="1"/>
    <col min="3851" max="3851" width="8" style="540" customWidth="1"/>
    <col min="3852" max="3852" width="8.28515625" style="540" customWidth="1"/>
    <col min="3853" max="3853" width="12.85546875" style="540" customWidth="1"/>
    <col min="3854" max="3865" width="0" style="540" hidden="1" customWidth="1"/>
    <col min="3866" max="3866" width="0.28515625" style="540" customWidth="1"/>
    <col min="3867" max="4096" width="10.28515625" style="540"/>
    <col min="4097" max="4097" width="9.140625" style="540" customWidth="1"/>
    <col min="4098" max="4098" width="4.140625" style="540" customWidth="1"/>
    <col min="4099" max="4099" width="7.7109375" style="540" customWidth="1"/>
    <col min="4100" max="4100" width="4.140625" style="540" customWidth="1"/>
    <col min="4101" max="4101" width="13.140625" style="540" customWidth="1"/>
    <col min="4102" max="4102" width="6.7109375" style="540" customWidth="1"/>
    <col min="4103" max="4103" width="13.140625" style="540" customWidth="1"/>
    <col min="4104" max="4104" width="3.140625" style="540" customWidth="1"/>
    <col min="4105" max="4105" width="12.7109375" style="540" customWidth="1"/>
    <col min="4106" max="4106" width="7.5703125" style="540" customWidth="1"/>
    <col min="4107" max="4107" width="8" style="540" customWidth="1"/>
    <col min="4108" max="4108" width="8.28515625" style="540" customWidth="1"/>
    <col min="4109" max="4109" width="12.85546875" style="540" customWidth="1"/>
    <col min="4110" max="4121" width="0" style="540" hidden="1" customWidth="1"/>
    <col min="4122" max="4122" width="0.28515625" style="540" customWidth="1"/>
    <col min="4123" max="4352" width="10.28515625" style="540"/>
    <col min="4353" max="4353" width="9.140625" style="540" customWidth="1"/>
    <col min="4354" max="4354" width="4.140625" style="540" customWidth="1"/>
    <col min="4355" max="4355" width="7.7109375" style="540" customWidth="1"/>
    <col min="4356" max="4356" width="4.140625" style="540" customWidth="1"/>
    <col min="4357" max="4357" width="13.140625" style="540" customWidth="1"/>
    <col min="4358" max="4358" width="6.7109375" style="540" customWidth="1"/>
    <col min="4359" max="4359" width="13.140625" style="540" customWidth="1"/>
    <col min="4360" max="4360" width="3.140625" style="540" customWidth="1"/>
    <col min="4361" max="4361" width="12.7109375" style="540" customWidth="1"/>
    <col min="4362" max="4362" width="7.5703125" style="540" customWidth="1"/>
    <col min="4363" max="4363" width="8" style="540" customWidth="1"/>
    <col min="4364" max="4364" width="8.28515625" style="540" customWidth="1"/>
    <col min="4365" max="4365" width="12.85546875" style="540" customWidth="1"/>
    <col min="4366" max="4377" width="0" style="540" hidden="1" customWidth="1"/>
    <col min="4378" max="4378" width="0.28515625" style="540" customWidth="1"/>
    <col min="4379" max="4608" width="10.28515625" style="540"/>
    <col min="4609" max="4609" width="9.140625" style="540" customWidth="1"/>
    <col min="4610" max="4610" width="4.140625" style="540" customWidth="1"/>
    <col min="4611" max="4611" width="7.7109375" style="540" customWidth="1"/>
    <col min="4612" max="4612" width="4.140625" style="540" customWidth="1"/>
    <col min="4613" max="4613" width="13.140625" style="540" customWidth="1"/>
    <col min="4614" max="4614" width="6.7109375" style="540" customWidth="1"/>
    <col min="4615" max="4615" width="13.140625" style="540" customWidth="1"/>
    <col min="4616" max="4616" width="3.140625" style="540" customWidth="1"/>
    <col min="4617" max="4617" width="12.7109375" style="540" customWidth="1"/>
    <col min="4618" max="4618" width="7.5703125" style="540" customWidth="1"/>
    <col min="4619" max="4619" width="8" style="540" customWidth="1"/>
    <col min="4620" max="4620" width="8.28515625" style="540" customWidth="1"/>
    <col min="4621" max="4621" width="12.85546875" style="540" customWidth="1"/>
    <col min="4622" max="4633" width="0" style="540" hidden="1" customWidth="1"/>
    <col min="4634" max="4634" width="0.28515625" style="540" customWidth="1"/>
    <col min="4635" max="4864" width="10.28515625" style="540"/>
    <col min="4865" max="4865" width="9.140625" style="540" customWidth="1"/>
    <col min="4866" max="4866" width="4.140625" style="540" customWidth="1"/>
    <col min="4867" max="4867" width="7.7109375" style="540" customWidth="1"/>
    <col min="4868" max="4868" width="4.140625" style="540" customWidth="1"/>
    <col min="4869" max="4869" width="13.140625" style="540" customWidth="1"/>
    <col min="4870" max="4870" width="6.7109375" style="540" customWidth="1"/>
    <col min="4871" max="4871" width="13.140625" style="540" customWidth="1"/>
    <col min="4872" max="4872" width="3.140625" style="540" customWidth="1"/>
    <col min="4873" max="4873" width="12.7109375" style="540" customWidth="1"/>
    <col min="4874" max="4874" width="7.5703125" style="540" customWidth="1"/>
    <col min="4875" max="4875" width="8" style="540" customWidth="1"/>
    <col min="4876" max="4876" width="8.28515625" style="540" customWidth="1"/>
    <col min="4877" max="4877" width="12.85546875" style="540" customWidth="1"/>
    <col min="4878" max="4889" width="0" style="540" hidden="1" customWidth="1"/>
    <col min="4890" max="4890" width="0.28515625" style="540" customWidth="1"/>
    <col min="4891" max="5120" width="10.28515625" style="540"/>
    <col min="5121" max="5121" width="9.140625" style="540" customWidth="1"/>
    <col min="5122" max="5122" width="4.140625" style="540" customWidth="1"/>
    <col min="5123" max="5123" width="7.7109375" style="540" customWidth="1"/>
    <col min="5124" max="5124" width="4.140625" style="540" customWidth="1"/>
    <col min="5125" max="5125" width="13.140625" style="540" customWidth="1"/>
    <col min="5126" max="5126" width="6.7109375" style="540" customWidth="1"/>
    <col min="5127" max="5127" width="13.140625" style="540" customWidth="1"/>
    <col min="5128" max="5128" width="3.140625" style="540" customWidth="1"/>
    <col min="5129" max="5129" width="12.7109375" style="540" customWidth="1"/>
    <col min="5130" max="5130" width="7.5703125" style="540" customWidth="1"/>
    <col min="5131" max="5131" width="8" style="540" customWidth="1"/>
    <col min="5132" max="5132" width="8.28515625" style="540" customWidth="1"/>
    <col min="5133" max="5133" width="12.85546875" style="540" customWidth="1"/>
    <col min="5134" max="5145" width="0" style="540" hidden="1" customWidth="1"/>
    <col min="5146" max="5146" width="0.28515625" style="540" customWidth="1"/>
    <col min="5147" max="5376" width="10.28515625" style="540"/>
    <col min="5377" max="5377" width="9.140625" style="540" customWidth="1"/>
    <col min="5378" max="5378" width="4.140625" style="540" customWidth="1"/>
    <col min="5379" max="5379" width="7.7109375" style="540" customWidth="1"/>
    <col min="5380" max="5380" width="4.140625" style="540" customWidth="1"/>
    <col min="5381" max="5381" width="13.140625" style="540" customWidth="1"/>
    <col min="5382" max="5382" width="6.7109375" style="540" customWidth="1"/>
    <col min="5383" max="5383" width="13.140625" style="540" customWidth="1"/>
    <col min="5384" max="5384" width="3.140625" style="540" customWidth="1"/>
    <col min="5385" max="5385" width="12.7109375" style="540" customWidth="1"/>
    <col min="5386" max="5386" width="7.5703125" style="540" customWidth="1"/>
    <col min="5387" max="5387" width="8" style="540" customWidth="1"/>
    <col min="5388" max="5388" width="8.28515625" style="540" customWidth="1"/>
    <col min="5389" max="5389" width="12.85546875" style="540" customWidth="1"/>
    <col min="5390" max="5401" width="0" style="540" hidden="1" customWidth="1"/>
    <col min="5402" max="5402" width="0.28515625" style="540" customWidth="1"/>
    <col min="5403" max="5632" width="10.28515625" style="540"/>
    <col min="5633" max="5633" width="9.140625" style="540" customWidth="1"/>
    <col min="5634" max="5634" width="4.140625" style="540" customWidth="1"/>
    <col min="5635" max="5635" width="7.7109375" style="540" customWidth="1"/>
    <col min="5636" max="5636" width="4.140625" style="540" customWidth="1"/>
    <col min="5637" max="5637" width="13.140625" style="540" customWidth="1"/>
    <col min="5638" max="5638" width="6.7109375" style="540" customWidth="1"/>
    <col min="5639" max="5639" width="13.140625" style="540" customWidth="1"/>
    <col min="5640" max="5640" width="3.140625" style="540" customWidth="1"/>
    <col min="5641" max="5641" width="12.7109375" style="540" customWidth="1"/>
    <col min="5642" max="5642" width="7.5703125" style="540" customWidth="1"/>
    <col min="5643" max="5643" width="8" style="540" customWidth="1"/>
    <col min="5644" max="5644" width="8.28515625" style="540" customWidth="1"/>
    <col min="5645" max="5645" width="12.85546875" style="540" customWidth="1"/>
    <col min="5646" max="5657" width="0" style="540" hidden="1" customWidth="1"/>
    <col min="5658" max="5658" width="0.28515625" style="540" customWidth="1"/>
    <col min="5659" max="5888" width="10.28515625" style="540"/>
    <col min="5889" max="5889" width="9.140625" style="540" customWidth="1"/>
    <col min="5890" max="5890" width="4.140625" style="540" customWidth="1"/>
    <col min="5891" max="5891" width="7.7109375" style="540" customWidth="1"/>
    <col min="5892" max="5892" width="4.140625" style="540" customWidth="1"/>
    <col min="5893" max="5893" width="13.140625" style="540" customWidth="1"/>
    <col min="5894" max="5894" width="6.7109375" style="540" customWidth="1"/>
    <col min="5895" max="5895" width="13.140625" style="540" customWidth="1"/>
    <col min="5896" max="5896" width="3.140625" style="540" customWidth="1"/>
    <col min="5897" max="5897" width="12.7109375" style="540" customWidth="1"/>
    <col min="5898" max="5898" width="7.5703125" style="540" customWidth="1"/>
    <col min="5899" max="5899" width="8" style="540" customWidth="1"/>
    <col min="5900" max="5900" width="8.28515625" style="540" customWidth="1"/>
    <col min="5901" max="5901" width="12.85546875" style="540" customWidth="1"/>
    <col min="5902" max="5913" width="0" style="540" hidden="1" customWidth="1"/>
    <col min="5914" max="5914" width="0.28515625" style="540" customWidth="1"/>
    <col min="5915" max="6144" width="10.28515625" style="540"/>
    <col min="6145" max="6145" width="9.140625" style="540" customWidth="1"/>
    <col min="6146" max="6146" width="4.140625" style="540" customWidth="1"/>
    <col min="6147" max="6147" width="7.7109375" style="540" customWidth="1"/>
    <col min="6148" max="6148" width="4.140625" style="540" customWidth="1"/>
    <col min="6149" max="6149" width="13.140625" style="540" customWidth="1"/>
    <col min="6150" max="6150" width="6.7109375" style="540" customWidth="1"/>
    <col min="6151" max="6151" width="13.140625" style="540" customWidth="1"/>
    <col min="6152" max="6152" width="3.140625" style="540" customWidth="1"/>
    <col min="6153" max="6153" width="12.7109375" style="540" customWidth="1"/>
    <col min="6154" max="6154" width="7.5703125" style="540" customWidth="1"/>
    <col min="6155" max="6155" width="8" style="540" customWidth="1"/>
    <col min="6156" max="6156" width="8.28515625" style="540" customWidth="1"/>
    <col min="6157" max="6157" width="12.85546875" style="540" customWidth="1"/>
    <col min="6158" max="6169" width="0" style="540" hidden="1" customWidth="1"/>
    <col min="6170" max="6170" width="0.28515625" style="540" customWidth="1"/>
    <col min="6171" max="6400" width="10.28515625" style="540"/>
    <col min="6401" max="6401" width="9.140625" style="540" customWidth="1"/>
    <col min="6402" max="6402" width="4.140625" style="540" customWidth="1"/>
    <col min="6403" max="6403" width="7.7109375" style="540" customWidth="1"/>
    <col min="6404" max="6404" width="4.140625" style="540" customWidth="1"/>
    <col min="6405" max="6405" width="13.140625" style="540" customWidth="1"/>
    <col min="6406" max="6406" width="6.7109375" style="540" customWidth="1"/>
    <col min="6407" max="6407" width="13.140625" style="540" customWidth="1"/>
    <col min="6408" max="6408" width="3.140625" style="540" customWidth="1"/>
    <col min="6409" max="6409" width="12.7109375" style="540" customWidth="1"/>
    <col min="6410" max="6410" width="7.5703125" style="540" customWidth="1"/>
    <col min="6411" max="6411" width="8" style="540" customWidth="1"/>
    <col min="6412" max="6412" width="8.28515625" style="540" customWidth="1"/>
    <col min="6413" max="6413" width="12.85546875" style="540" customWidth="1"/>
    <col min="6414" max="6425" width="0" style="540" hidden="1" customWidth="1"/>
    <col min="6426" max="6426" width="0.28515625" style="540" customWidth="1"/>
    <col min="6427" max="6656" width="10.28515625" style="540"/>
    <col min="6657" max="6657" width="9.140625" style="540" customWidth="1"/>
    <col min="6658" max="6658" width="4.140625" style="540" customWidth="1"/>
    <col min="6659" max="6659" width="7.7109375" style="540" customWidth="1"/>
    <col min="6660" max="6660" width="4.140625" style="540" customWidth="1"/>
    <col min="6661" max="6661" width="13.140625" style="540" customWidth="1"/>
    <col min="6662" max="6662" width="6.7109375" style="540" customWidth="1"/>
    <col min="6663" max="6663" width="13.140625" style="540" customWidth="1"/>
    <col min="6664" max="6664" width="3.140625" style="540" customWidth="1"/>
    <col min="6665" max="6665" width="12.7109375" style="540" customWidth="1"/>
    <col min="6666" max="6666" width="7.5703125" style="540" customWidth="1"/>
    <col min="6667" max="6667" width="8" style="540" customWidth="1"/>
    <col min="6668" max="6668" width="8.28515625" style="540" customWidth="1"/>
    <col min="6669" max="6669" width="12.85546875" style="540" customWidth="1"/>
    <col min="6670" max="6681" width="0" style="540" hidden="1" customWidth="1"/>
    <col min="6682" max="6682" width="0.28515625" style="540" customWidth="1"/>
    <col min="6683" max="6912" width="10.28515625" style="540"/>
    <col min="6913" max="6913" width="9.140625" style="540" customWidth="1"/>
    <col min="6914" max="6914" width="4.140625" style="540" customWidth="1"/>
    <col min="6915" max="6915" width="7.7109375" style="540" customWidth="1"/>
    <col min="6916" max="6916" width="4.140625" style="540" customWidth="1"/>
    <col min="6917" max="6917" width="13.140625" style="540" customWidth="1"/>
    <col min="6918" max="6918" width="6.7109375" style="540" customWidth="1"/>
    <col min="6919" max="6919" width="13.140625" style="540" customWidth="1"/>
    <col min="6920" max="6920" width="3.140625" style="540" customWidth="1"/>
    <col min="6921" max="6921" width="12.7109375" style="540" customWidth="1"/>
    <col min="6922" max="6922" width="7.5703125" style="540" customWidth="1"/>
    <col min="6923" max="6923" width="8" style="540" customWidth="1"/>
    <col min="6924" max="6924" width="8.28515625" style="540" customWidth="1"/>
    <col min="6925" max="6925" width="12.85546875" style="540" customWidth="1"/>
    <col min="6926" max="6937" width="0" style="540" hidden="1" customWidth="1"/>
    <col min="6938" max="6938" width="0.28515625" style="540" customWidth="1"/>
    <col min="6939" max="7168" width="10.28515625" style="540"/>
    <col min="7169" max="7169" width="9.140625" style="540" customWidth="1"/>
    <col min="7170" max="7170" width="4.140625" style="540" customWidth="1"/>
    <col min="7171" max="7171" width="7.7109375" style="540" customWidth="1"/>
    <col min="7172" max="7172" width="4.140625" style="540" customWidth="1"/>
    <col min="7173" max="7173" width="13.140625" style="540" customWidth="1"/>
    <col min="7174" max="7174" width="6.7109375" style="540" customWidth="1"/>
    <col min="7175" max="7175" width="13.140625" style="540" customWidth="1"/>
    <col min="7176" max="7176" width="3.140625" style="540" customWidth="1"/>
    <col min="7177" max="7177" width="12.7109375" style="540" customWidth="1"/>
    <col min="7178" max="7178" width="7.5703125" style="540" customWidth="1"/>
    <col min="7179" max="7179" width="8" style="540" customWidth="1"/>
    <col min="7180" max="7180" width="8.28515625" style="540" customWidth="1"/>
    <col min="7181" max="7181" width="12.85546875" style="540" customWidth="1"/>
    <col min="7182" max="7193" width="0" style="540" hidden="1" customWidth="1"/>
    <col min="7194" max="7194" width="0.28515625" style="540" customWidth="1"/>
    <col min="7195" max="7424" width="10.28515625" style="540"/>
    <col min="7425" max="7425" width="9.140625" style="540" customWidth="1"/>
    <col min="7426" max="7426" width="4.140625" style="540" customWidth="1"/>
    <col min="7427" max="7427" width="7.7109375" style="540" customWidth="1"/>
    <col min="7428" max="7428" width="4.140625" style="540" customWidth="1"/>
    <col min="7429" max="7429" width="13.140625" style="540" customWidth="1"/>
    <col min="7430" max="7430" width="6.7109375" style="540" customWidth="1"/>
    <col min="7431" max="7431" width="13.140625" style="540" customWidth="1"/>
    <col min="7432" max="7432" width="3.140625" style="540" customWidth="1"/>
    <col min="7433" max="7433" width="12.7109375" style="540" customWidth="1"/>
    <col min="7434" max="7434" width="7.5703125" style="540" customWidth="1"/>
    <col min="7435" max="7435" width="8" style="540" customWidth="1"/>
    <col min="7436" max="7436" width="8.28515625" style="540" customWidth="1"/>
    <col min="7437" max="7437" width="12.85546875" style="540" customWidth="1"/>
    <col min="7438" max="7449" width="0" style="540" hidden="1" customWidth="1"/>
    <col min="7450" max="7450" width="0.28515625" style="540" customWidth="1"/>
    <col min="7451" max="7680" width="10.28515625" style="540"/>
    <col min="7681" max="7681" width="9.140625" style="540" customWidth="1"/>
    <col min="7682" max="7682" width="4.140625" style="540" customWidth="1"/>
    <col min="7683" max="7683" width="7.7109375" style="540" customWidth="1"/>
    <col min="7684" max="7684" width="4.140625" style="540" customWidth="1"/>
    <col min="7685" max="7685" width="13.140625" style="540" customWidth="1"/>
    <col min="7686" max="7686" width="6.7109375" style="540" customWidth="1"/>
    <col min="7687" max="7687" width="13.140625" style="540" customWidth="1"/>
    <col min="7688" max="7688" width="3.140625" style="540" customWidth="1"/>
    <col min="7689" max="7689" width="12.7109375" style="540" customWidth="1"/>
    <col min="7690" max="7690" width="7.5703125" style="540" customWidth="1"/>
    <col min="7691" max="7691" width="8" style="540" customWidth="1"/>
    <col min="7692" max="7692" width="8.28515625" style="540" customWidth="1"/>
    <col min="7693" max="7693" width="12.85546875" style="540" customWidth="1"/>
    <col min="7694" max="7705" width="0" style="540" hidden="1" customWidth="1"/>
    <col min="7706" max="7706" width="0.28515625" style="540" customWidth="1"/>
    <col min="7707" max="7936" width="10.28515625" style="540"/>
    <col min="7937" max="7937" width="9.140625" style="540" customWidth="1"/>
    <col min="7938" max="7938" width="4.140625" style="540" customWidth="1"/>
    <col min="7939" max="7939" width="7.7109375" style="540" customWidth="1"/>
    <col min="7940" max="7940" width="4.140625" style="540" customWidth="1"/>
    <col min="7941" max="7941" width="13.140625" style="540" customWidth="1"/>
    <col min="7942" max="7942" width="6.7109375" style="540" customWidth="1"/>
    <col min="7943" max="7943" width="13.140625" style="540" customWidth="1"/>
    <col min="7944" max="7944" width="3.140625" style="540" customWidth="1"/>
    <col min="7945" max="7945" width="12.7109375" style="540" customWidth="1"/>
    <col min="7946" max="7946" width="7.5703125" style="540" customWidth="1"/>
    <col min="7947" max="7947" width="8" style="540" customWidth="1"/>
    <col min="7948" max="7948" width="8.28515625" style="540" customWidth="1"/>
    <col min="7949" max="7949" width="12.85546875" style="540" customWidth="1"/>
    <col min="7950" max="7961" width="0" style="540" hidden="1" customWidth="1"/>
    <col min="7962" max="7962" width="0.28515625" style="540" customWidth="1"/>
    <col min="7963" max="8192" width="10.28515625" style="540"/>
    <col min="8193" max="8193" width="9.140625" style="540" customWidth="1"/>
    <col min="8194" max="8194" width="4.140625" style="540" customWidth="1"/>
    <col min="8195" max="8195" width="7.7109375" style="540" customWidth="1"/>
    <col min="8196" max="8196" width="4.140625" style="540" customWidth="1"/>
    <col min="8197" max="8197" width="13.140625" style="540" customWidth="1"/>
    <col min="8198" max="8198" width="6.7109375" style="540" customWidth="1"/>
    <col min="8199" max="8199" width="13.140625" style="540" customWidth="1"/>
    <col min="8200" max="8200" width="3.140625" style="540" customWidth="1"/>
    <col min="8201" max="8201" width="12.7109375" style="540" customWidth="1"/>
    <col min="8202" max="8202" width="7.5703125" style="540" customWidth="1"/>
    <col min="8203" max="8203" width="8" style="540" customWidth="1"/>
    <col min="8204" max="8204" width="8.28515625" style="540" customWidth="1"/>
    <col min="8205" max="8205" width="12.85546875" style="540" customWidth="1"/>
    <col min="8206" max="8217" width="0" style="540" hidden="1" customWidth="1"/>
    <col min="8218" max="8218" width="0.28515625" style="540" customWidth="1"/>
    <col min="8219" max="8448" width="10.28515625" style="540"/>
    <col min="8449" max="8449" width="9.140625" style="540" customWidth="1"/>
    <col min="8450" max="8450" width="4.140625" style="540" customWidth="1"/>
    <col min="8451" max="8451" width="7.7109375" style="540" customWidth="1"/>
    <col min="8452" max="8452" width="4.140625" style="540" customWidth="1"/>
    <col min="8453" max="8453" width="13.140625" style="540" customWidth="1"/>
    <col min="8454" max="8454" width="6.7109375" style="540" customWidth="1"/>
    <col min="8455" max="8455" width="13.140625" style="540" customWidth="1"/>
    <col min="8456" max="8456" width="3.140625" style="540" customWidth="1"/>
    <col min="8457" max="8457" width="12.7109375" style="540" customWidth="1"/>
    <col min="8458" max="8458" width="7.5703125" style="540" customWidth="1"/>
    <col min="8459" max="8459" width="8" style="540" customWidth="1"/>
    <col min="8460" max="8460" width="8.28515625" style="540" customWidth="1"/>
    <col min="8461" max="8461" width="12.85546875" style="540" customWidth="1"/>
    <col min="8462" max="8473" width="0" style="540" hidden="1" customWidth="1"/>
    <col min="8474" max="8474" width="0.28515625" style="540" customWidth="1"/>
    <col min="8475" max="8704" width="10.28515625" style="540"/>
    <col min="8705" max="8705" width="9.140625" style="540" customWidth="1"/>
    <col min="8706" max="8706" width="4.140625" style="540" customWidth="1"/>
    <col min="8707" max="8707" width="7.7109375" style="540" customWidth="1"/>
    <col min="8708" max="8708" width="4.140625" style="540" customWidth="1"/>
    <col min="8709" max="8709" width="13.140625" style="540" customWidth="1"/>
    <col min="8710" max="8710" width="6.7109375" style="540" customWidth="1"/>
    <col min="8711" max="8711" width="13.140625" style="540" customWidth="1"/>
    <col min="8712" max="8712" width="3.140625" style="540" customWidth="1"/>
    <col min="8713" max="8713" width="12.7109375" style="540" customWidth="1"/>
    <col min="8714" max="8714" width="7.5703125" style="540" customWidth="1"/>
    <col min="8715" max="8715" width="8" style="540" customWidth="1"/>
    <col min="8716" max="8716" width="8.28515625" style="540" customWidth="1"/>
    <col min="8717" max="8717" width="12.85546875" style="540" customWidth="1"/>
    <col min="8718" max="8729" width="0" style="540" hidden="1" customWidth="1"/>
    <col min="8730" max="8730" width="0.28515625" style="540" customWidth="1"/>
    <col min="8731" max="8960" width="10.28515625" style="540"/>
    <col min="8961" max="8961" width="9.140625" style="540" customWidth="1"/>
    <col min="8962" max="8962" width="4.140625" style="540" customWidth="1"/>
    <col min="8963" max="8963" width="7.7109375" style="540" customWidth="1"/>
    <col min="8964" max="8964" width="4.140625" style="540" customWidth="1"/>
    <col min="8965" max="8965" width="13.140625" style="540" customWidth="1"/>
    <col min="8966" max="8966" width="6.7109375" style="540" customWidth="1"/>
    <col min="8967" max="8967" width="13.140625" style="540" customWidth="1"/>
    <col min="8968" max="8968" width="3.140625" style="540" customWidth="1"/>
    <col min="8969" max="8969" width="12.7109375" style="540" customWidth="1"/>
    <col min="8970" max="8970" width="7.5703125" style="540" customWidth="1"/>
    <col min="8971" max="8971" width="8" style="540" customWidth="1"/>
    <col min="8972" max="8972" width="8.28515625" style="540" customWidth="1"/>
    <col min="8973" max="8973" width="12.85546875" style="540" customWidth="1"/>
    <col min="8974" max="8985" width="0" style="540" hidden="1" customWidth="1"/>
    <col min="8986" max="8986" width="0.28515625" style="540" customWidth="1"/>
    <col min="8987" max="9216" width="10.28515625" style="540"/>
    <col min="9217" max="9217" width="9.140625" style="540" customWidth="1"/>
    <col min="9218" max="9218" width="4.140625" style="540" customWidth="1"/>
    <col min="9219" max="9219" width="7.7109375" style="540" customWidth="1"/>
    <col min="9220" max="9220" width="4.140625" style="540" customWidth="1"/>
    <col min="9221" max="9221" width="13.140625" style="540" customWidth="1"/>
    <col min="9222" max="9222" width="6.7109375" style="540" customWidth="1"/>
    <col min="9223" max="9223" width="13.140625" style="540" customWidth="1"/>
    <col min="9224" max="9224" width="3.140625" style="540" customWidth="1"/>
    <col min="9225" max="9225" width="12.7109375" style="540" customWidth="1"/>
    <col min="9226" max="9226" width="7.5703125" style="540" customWidth="1"/>
    <col min="9227" max="9227" width="8" style="540" customWidth="1"/>
    <col min="9228" max="9228" width="8.28515625" style="540" customWidth="1"/>
    <col min="9229" max="9229" width="12.85546875" style="540" customWidth="1"/>
    <col min="9230" max="9241" width="0" style="540" hidden="1" customWidth="1"/>
    <col min="9242" max="9242" width="0.28515625" style="540" customWidth="1"/>
    <col min="9243" max="9472" width="10.28515625" style="540"/>
    <col min="9473" max="9473" width="9.140625" style="540" customWidth="1"/>
    <col min="9474" max="9474" width="4.140625" style="540" customWidth="1"/>
    <col min="9475" max="9475" width="7.7109375" style="540" customWidth="1"/>
    <col min="9476" max="9476" width="4.140625" style="540" customWidth="1"/>
    <col min="9477" max="9477" width="13.140625" style="540" customWidth="1"/>
    <col min="9478" max="9478" width="6.7109375" style="540" customWidth="1"/>
    <col min="9479" max="9479" width="13.140625" style="540" customWidth="1"/>
    <col min="9480" max="9480" width="3.140625" style="540" customWidth="1"/>
    <col min="9481" max="9481" width="12.7109375" style="540" customWidth="1"/>
    <col min="9482" max="9482" width="7.5703125" style="540" customWidth="1"/>
    <col min="9483" max="9483" width="8" style="540" customWidth="1"/>
    <col min="9484" max="9484" width="8.28515625" style="540" customWidth="1"/>
    <col min="9485" max="9485" width="12.85546875" style="540" customWidth="1"/>
    <col min="9486" max="9497" width="0" style="540" hidden="1" customWidth="1"/>
    <col min="9498" max="9498" width="0.28515625" style="540" customWidth="1"/>
    <col min="9499" max="9728" width="10.28515625" style="540"/>
    <col min="9729" max="9729" width="9.140625" style="540" customWidth="1"/>
    <col min="9730" max="9730" width="4.140625" style="540" customWidth="1"/>
    <col min="9731" max="9731" width="7.7109375" style="540" customWidth="1"/>
    <col min="9732" max="9732" width="4.140625" style="540" customWidth="1"/>
    <col min="9733" max="9733" width="13.140625" style="540" customWidth="1"/>
    <col min="9734" max="9734" width="6.7109375" style="540" customWidth="1"/>
    <col min="9735" max="9735" width="13.140625" style="540" customWidth="1"/>
    <col min="9736" max="9736" width="3.140625" style="540" customWidth="1"/>
    <col min="9737" max="9737" width="12.7109375" style="540" customWidth="1"/>
    <col min="9738" max="9738" width="7.5703125" style="540" customWidth="1"/>
    <col min="9739" max="9739" width="8" style="540" customWidth="1"/>
    <col min="9740" max="9740" width="8.28515625" style="540" customWidth="1"/>
    <col min="9741" max="9741" width="12.85546875" style="540" customWidth="1"/>
    <col min="9742" max="9753" width="0" style="540" hidden="1" customWidth="1"/>
    <col min="9754" max="9754" width="0.28515625" style="540" customWidth="1"/>
    <col min="9755" max="9984" width="10.28515625" style="540"/>
    <col min="9985" max="9985" width="9.140625" style="540" customWidth="1"/>
    <col min="9986" max="9986" width="4.140625" style="540" customWidth="1"/>
    <col min="9987" max="9987" width="7.7109375" style="540" customWidth="1"/>
    <col min="9988" max="9988" width="4.140625" style="540" customWidth="1"/>
    <col min="9989" max="9989" width="13.140625" style="540" customWidth="1"/>
    <col min="9990" max="9990" width="6.7109375" style="540" customWidth="1"/>
    <col min="9991" max="9991" width="13.140625" style="540" customWidth="1"/>
    <col min="9992" max="9992" width="3.140625" style="540" customWidth="1"/>
    <col min="9993" max="9993" width="12.7109375" style="540" customWidth="1"/>
    <col min="9994" max="9994" width="7.5703125" style="540" customWidth="1"/>
    <col min="9995" max="9995" width="8" style="540" customWidth="1"/>
    <col min="9996" max="9996" width="8.28515625" style="540" customWidth="1"/>
    <col min="9997" max="9997" width="12.85546875" style="540" customWidth="1"/>
    <col min="9998" max="10009" width="0" style="540" hidden="1" customWidth="1"/>
    <col min="10010" max="10010" width="0.28515625" style="540" customWidth="1"/>
    <col min="10011" max="10240" width="10.28515625" style="540"/>
    <col min="10241" max="10241" width="9.140625" style="540" customWidth="1"/>
    <col min="10242" max="10242" width="4.140625" style="540" customWidth="1"/>
    <col min="10243" max="10243" width="7.7109375" style="540" customWidth="1"/>
    <col min="10244" max="10244" width="4.140625" style="540" customWidth="1"/>
    <col min="10245" max="10245" width="13.140625" style="540" customWidth="1"/>
    <col min="10246" max="10246" width="6.7109375" style="540" customWidth="1"/>
    <col min="10247" max="10247" width="13.140625" style="540" customWidth="1"/>
    <col min="10248" max="10248" width="3.140625" style="540" customWidth="1"/>
    <col min="10249" max="10249" width="12.7109375" style="540" customWidth="1"/>
    <col min="10250" max="10250" width="7.5703125" style="540" customWidth="1"/>
    <col min="10251" max="10251" width="8" style="540" customWidth="1"/>
    <col min="10252" max="10252" width="8.28515625" style="540" customWidth="1"/>
    <col min="10253" max="10253" width="12.85546875" style="540" customWidth="1"/>
    <col min="10254" max="10265" width="0" style="540" hidden="1" customWidth="1"/>
    <col min="10266" max="10266" width="0.28515625" style="540" customWidth="1"/>
    <col min="10267" max="10496" width="10.28515625" style="540"/>
    <col min="10497" max="10497" width="9.140625" style="540" customWidth="1"/>
    <col min="10498" max="10498" width="4.140625" style="540" customWidth="1"/>
    <col min="10499" max="10499" width="7.7109375" style="540" customWidth="1"/>
    <col min="10500" max="10500" width="4.140625" style="540" customWidth="1"/>
    <col min="10501" max="10501" width="13.140625" style="540" customWidth="1"/>
    <col min="10502" max="10502" width="6.7109375" style="540" customWidth="1"/>
    <col min="10503" max="10503" width="13.140625" style="540" customWidth="1"/>
    <col min="10504" max="10504" width="3.140625" style="540" customWidth="1"/>
    <col min="10505" max="10505" width="12.7109375" style="540" customWidth="1"/>
    <col min="10506" max="10506" width="7.5703125" style="540" customWidth="1"/>
    <col min="10507" max="10507" width="8" style="540" customWidth="1"/>
    <col min="10508" max="10508" width="8.28515625" style="540" customWidth="1"/>
    <col min="10509" max="10509" width="12.85546875" style="540" customWidth="1"/>
    <col min="10510" max="10521" width="0" style="540" hidden="1" customWidth="1"/>
    <col min="10522" max="10522" width="0.28515625" style="540" customWidth="1"/>
    <col min="10523" max="10752" width="10.28515625" style="540"/>
    <col min="10753" max="10753" width="9.140625" style="540" customWidth="1"/>
    <col min="10754" max="10754" width="4.140625" style="540" customWidth="1"/>
    <col min="10755" max="10755" width="7.7109375" style="540" customWidth="1"/>
    <col min="10756" max="10756" width="4.140625" style="540" customWidth="1"/>
    <col min="10757" max="10757" width="13.140625" style="540" customWidth="1"/>
    <col min="10758" max="10758" width="6.7109375" style="540" customWidth="1"/>
    <col min="10759" max="10759" width="13.140625" style="540" customWidth="1"/>
    <col min="10760" max="10760" width="3.140625" style="540" customWidth="1"/>
    <col min="10761" max="10761" width="12.7109375" style="540" customWidth="1"/>
    <col min="10762" max="10762" width="7.5703125" style="540" customWidth="1"/>
    <col min="10763" max="10763" width="8" style="540" customWidth="1"/>
    <col min="10764" max="10764" width="8.28515625" style="540" customWidth="1"/>
    <col min="10765" max="10765" width="12.85546875" style="540" customWidth="1"/>
    <col min="10766" max="10777" width="0" style="540" hidden="1" customWidth="1"/>
    <col min="10778" max="10778" width="0.28515625" style="540" customWidth="1"/>
    <col min="10779" max="11008" width="10.28515625" style="540"/>
    <col min="11009" max="11009" width="9.140625" style="540" customWidth="1"/>
    <col min="11010" max="11010" width="4.140625" style="540" customWidth="1"/>
    <col min="11011" max="11011" width="7.7109375" style="540" customWidth="1"/>
    <col min="11012" max="11012" width="4.140625" style="540" customWidth="1"/>
    <col min="11013" max="11013" width="13.140625" style="540" customWidth="1"/>
    <col min="11014" max="11014" width="6.7109375" style="540" customWidth="1"/>
    <col min="11015" max="11015" width="13.140625" style="540" customWidth="1"/>
    <col min="11016" max="11016" width="3.140625" style="540" customWidth="1"/>
    <col min="11017" max="11017" width="12.7109375" style="540" customWidth="1"/>
    <col min="11018" max="11018" width="7.5703125" style="540" customWidth="1"/>
    <col min="11019" max="11019" width="8" style="540" customWidth="1"/>
    <col min="11020" max="11020" width="8.28515625" style="540" customWidth="1"/>
    <col min="11021" max="11021" width="12.85546875" style="540" customWidth="1"/>
    <col min="11022" max="11033" width="0" style="540" hidden="1" customWidth="1"/>
    <col min="11034" max="11034" width="0.28515625" style="540" customWidth="1"/>
    <col min="11035" max="11264" width="10.28515625" style="540"/>
    <col min="11265" max="11265" width="9.140625" style="540" customWidth="1"/>
    <col min="11266" max="11266" width="4.140625" style="540" customWidth="1"/>
    <col min="11267" max="11267" width="7.7109375" style="540" customWidth="1"/>
    <col min="11268" max="11268" width="4.140625" style="540" customWidth="1"/>
    <col min="11269" max="11269" width="13.140625" style="540" customWidth="1"/>
    <col min="11270" max="11270" width="6.7109375" style="540" customWidth="1"/>
    <col min="11271" max="11271" width="13.140625" style="540" customWidth="1"/>
    <col min="11272" max="11272" width="3.140625" style="540" customWidth="1"/>
    <col min="11273" max="11273" width="12.7109375" style="540" customWidth="1"/>
    <col min="11274" max="11274" width="7.5703125" style="540" customWidth="1"/>
    <col min="11275" max="11275" width="8" style="540" customWidth="1"/>
    <col min="11276" max="11276" width="8.28515625" style="540" customWidth="1"/>
    <col min="11277" max="11277" width="12.85546875" style="540" customWidth="1"/>
    <col min="11278" max="11289" width="0" style="540" hidden="1" customWidth="1"/>
    <col min="11290" max="11290" width="0.28515625" style="540" customWidth="1"/>
    <col min="11291" max="11520" width="10.28515625" style="540"/>
    <col min="11521" max="11521" width="9.140625" style="540" customWidth="1"/>
    <col min="11522" max="11522" width="4.140625" style="540" customWidth="1"/>
    <col min="11523" max="11523" width="7.7109375" style="540" customWidth="1"/>
    <col min="11524" max="11524" width="4.140625" style="540" customWidth="1"/>
    <col min="11525" max="11525" width="13.140625" style="540" customWidth="1"/>
    <col min="11526" max="11526" width="6.7109375" style="540" customWidth="1"/>
    <col min="11527" max="11527" width="13.140625" style="540" customWidth="1"/>
    <col min="11528" max="11528" width="3.140625" style="540" customWidth="1"/>
    <col min="11529" max="11529" width="12.7109375" style="540" customWidth="1"/>
    <col min="11530" max="11530" width="7.5703125" style="540" customWidth="1"/>
    <col min="11531" max="11531" width="8" style="540" customWidth="1"/>
    <col min="11532" max="11532" width="8.28515625" style="540" customWidth="1"/>
    <col min="11533" max="11533" width="12.85546875" style="540" customWidth="1"/>
    <col min="11534" max="11545" width="0" style="540" hidden="1" customWidth="1"/>
    <col min="11546" max="11546" width="0.28515625" style="540" customWidth="1"/>
    <col min="11547" max="11776" width="10.28515625" style="540"/>
    <col min="11777" max="11777" width="9.140625" style="540" customWidth="1"/>
    <col min="11778" max="11778" width="4.140625" style="540" customWidth="1"/>
    <col min="11779" max="11779" width="7.7109375" style="540" customWidth="1"/>
    <col min="11780" max="11780" width="4.140625" style="540" customWidth="1"/>
    <col min="11781" max="11781" width="13.140625" style="540" customWidth="1"/>
    <col min="11782" max="11782" width="6.7109375" style="540" customWidth="1"/>
    <col min="11783" max="11783" width="13.140625" style="540" customWidth="1"/>
    <col min="11784" max="11784" width="3.140625" style="540" customWidth="1"/>
    <col min="11785" max="11785" width="12.7109375" style="540" customWidth="1"/>
    <col min="11786" max="11786" width="7.5703125" style="540" customWidth="1"/>
    <col min="11787" max="11787" width="8" style="540" customWidth="1"/>
    <col min="11788" max="11788" width="8.28515625" style="540" customWidth="1"/>
    <col min="11789" max="11789" width="12.85546875" style="540" customWidth="1"/>
    <col min="11790" max="11801" width="0" style="540" hidden="1" customWidth="1"/>
    <col min="11802" max="11802" width="0.28515625" style="540" customWidth="1"/>
    <col min="11803" max="12032" width="10.28515625" style="540"/>
    <col min="12033" max="12033" width="9.140625" style="540" customWidth="1"/>
    <col min="12034" max="12034" width="4.140625" style="540" customWidth="1"/>
    <col min="12035" max="12035" width="7.7109375" style="540" customWidth="1"/>
    <col min="12036" max="12036" width="4.140625" style="540" customWidth="1"/>
    <col min="12037" max="12037" width="13.140625" style="540" customWidth="1"/>
    <col min="12038" max="12038" width="6.7109375" style="540" customWidth="1"/>
    <col min="12039" max="12039" width="13.140625" style="540" customWidth="1"/>
    <col min="12040" max="12040" width="3.140625" style="540" customWidth="1"/>
    <col min="12041" max="12041" width="12.7109375" style="540" customWidth="1"/>
    <col min="12042" max="12042" width="7.5703125" style="540" customWidth="1"/>
    <col min="12043" max="12043" width="8" style="540" customWidth="1"/>
    <col min="12044" max="12044" width="8.28515625" style="540" customWidth="1"/>
    <col min="12045" max="12045" width="12.85546875" style="540" customWidth="1"/>
    <col min="12046" max="12057" width="0" style="540" hidden="1" customWidth="1"/>
    <col min="12058" max="12058" width="0.28515625" style="540" customWidth="1"/>
    <col min="12059" max="12288" width="10.28515625" style="540"/>
    <col min="12289" max="12289" width="9.140625" style="540" customWidth="1"/>
    <col min="12290" max="12290" width="4.140625" style="540" customWidth="1"/>
    <col min="12291" max="12291" width="7.7109375" style="540" customWidth="1"/>
    <col min="12292" max="12292" width="4.140625" style="540" customWidth="1"/>
    <col min="12293" max="12293" width="13.140625" style="540" customWidth="1"/>
    <col min="12294" max="12294" width="6.7109375" style="540" customWidth="1"/>
    <col min="12295" max="12295" width="13.140625" style="540" customWidth="1"/>
    <col min="12296" max="12296" width="3.140625" style="540" customWidth="1"/>
    <col min="12297" max="12297" width="12.7109375" style="540" customWidth="1"/>
    <col min="12298" max="12298" width="7.5703125" style="540" customWidth="1"/>
    <col min="12299" max="12299" width="8" style="540" customWidth="1"/>
    <col min="12300" max="12300" width="8.28515625" style="540" customWidth="1"/>
    <col min="12301" max="12301" width="12.85546875" style="540" customWidth="1"/>
    <col min="12302" max="12313" width="0" style="540" hidden="1" customWidth="1"/>
    <col min="12314" max="12314" width="0.28515625" style="540" customWidth="1"/>
    <col min="12315" max="12544" width="10.28515625" style="540"/>
    <col min="12545" max="12545" width="9.140625" style="540" customWidth="1"/>
    <col min="12546" max="12546" width="4.140625" style="540" customWidth="1"/>
    <col min="12547" max="12547" width="7.7109375" style="540" customWidth="1"/>
    <col min="12548" max="12548" width="4.140625" style="540" customWidth="1"/>
    <col min="12549" max="12549" width="13.140625" style="540" customWidth="1"/>
    <col min="12550" max="12550" width="6.7109375" style="540" customWidth="1"/>
    <col min="12551" max="12551" width="13.140625" style="540" customWidth="1"/>
    <col min="12552" max="12552" width="3.140625" style="540" customWidth="1"/>
    <col min="12553" max="12553" width="12.7109375" style="540" customWidth="1"/>
    <col min="12554" max="12554" width="7.5703125" style="540" customWidth="1"/>
    <col min="12555" max="12555" width="8" style="540" customWidth="1"/>
    <col min="12556" max="12556" width="8.28515625" style="540" customWidth="1"/>
    <col min="12557" max="12557" width="12.85546875" style="540" customWidth="1"/>
    <col min="12558" max="12569" width="0" style="540" hidden="1" customWidth="1"/>
    <col min="12570" max="12570" width="0.28515625" style="540" customWidth="1"/>
    <col min="12571" max="12800" width="10.28515625" style="540"/>
    <col min="12801" max="12801" width="9.140625" style="540" customWidth="1"/>
    <col min="12802" max="12802" width="4.140625" style="540" customWidth="1"/>
    <col min="12803" max="12803" width="7.7109375" style="540" customWidth="1"/>
    <col min="12804" max="12804" width="4.140625" style="540" customWidth="1"/>
    <col min="12805" max="12805" width="13.140625" style="540" customWidth="1"/>
    <col min="12806" max="12806" width="6.7109375" style="540" customWidth="1"/>
    <col min="12807" max="12807" width="13.140625" style="540" customWidth="1"/>
    <col min="12808" max="12808" width="3.140625" style="540" customWidth="1"/>
    <col min="12809" max="12809" width="12.7109375" style="540" customWidth="1"/>
    <col min="12810" max="12810" width="7.5703125" style="540" customWidth="1"/>
    <col min="12811" max="12811" width="8" style="540" customWidth="1"/>
    <col min="12812" max="12812" width="8.28515625" style="540" customWidth="1"/>
    <col min="12813" max="12813" width="12.85546875" style="540" customWidth="1"/>
    <col min="12814" max="12825" width="0" style="540" hidden="1" customWidth="1"/>
    <col min="12826" max="12826" width="0.28515625" style="540" customWidth="1"/>
    <col min="12827" max="13056" width="10.28515625" style="540"/>
    <col min="13057" max="13057" width="9.140625" style="540" customWidth="1"/>
    <col min="13058" max="13058" width="4.140625" style="540" customWidth="1"/>
    <col min="13059" max="13059" width="7.7109375" style="540" customWidth="1"/>
    <col min="13060" max="13060" width="4.140625" style="540" customWidth="1"/>
    <col min="13061" max="13061" width="13.140625" style="540" customWidth="1"/>
    <col min="13062" max="13062" width="6.7109375" style="540" customWidth="1"/>
    <col min="13063" max="13063" width="13.140625" style="540" customWidth="1"/>
    <col min="13064" max="13064" width="3.140625" style="540" customWidth="1"/>
    <col min="13065" max="13065" width="12.7109375" style="540" customWidth="1"/>
    <col min="13066" max="13066" width="7.5703125" style="540" customWidth="1"/>
    <col min="13067" max="13067" width="8" style="540" customWidth="1"/>
    <col min="13068" max="13068" width="8.28515625" style="540" customWidth="1"/>
    <col min="13069" max="13069" width="12.85546875" style="540" customWidth="1"/>
    <col min="13070" max="13081" width="0" style="540" hidden="1" customWidth="1"/>
    <col min="13082" max="13082" width="0.28515625" style="540" customWidth="1"/>
    <col min="13083" max="13312" width="10.28515625" style="540"/>
    <col min="13313" max="13313" width="9.140625" style="540" customWidth="1"/>
    <col min="13314" max="13314" width="4.140625" style="540" customWidth="1"/>
    <col min="13315" max="13315" width="7.7109375" style="540" customWidth="1"/>
    <col min="13316" max="13316" width="4.140625" style="540" customWidth="1"/>
    <col min="13317" max="13317" width="13.140625" style="540" customWidth="1"/>
    <col min="13318" max="13318" width="6.7109375" style="540" customWidth="1"/>
    <col min="13319" max="13319" width="13.140625" style="540" customWidth="1"/>
    <col min="13320" max="13320" width="3.140625" style="540" customWidth="1"/>
    <col min="13321" max="13321" width="12.7109375" style="540" customWidth="1"/>
    <col min="13322" max="13322" width="7.5703125" style="540" customWidth="1"/>
    <col min="13323" max="13323" width="8" style="540" customWidth="1"/>
    <col min="13324" max="13324" width="8.28515625" style="540" customWidth="1"/>
    <col min="13325" max="13325" width="12.85546875" style="540" customWidth="1"/>
    <col min="13326" max="13337" width="0" style="540" hidden="1" customWidth="1"/>
    <col min="13338" max="13338" width="0.28515625" style="540" customWidth="1"/>
    <col min="13339" max="13568" width="10.28515625" style="540"/>
    <col min="13569" max="13569" width="9.140625" style="540" customWidth="1"/>
    <col min="13570" max="13570" width="4.140625" style="540" customWidth="1"/>
    <col min="13571" max="13571" width="7.7109375" style="540" customWidth="1"/>
    <col min="13572" max="13572" width="4.140625" style="540" customWidth="1"/>
    <col min="13573" max="13573" width="13.140625" style="540" customWidth="1"/>
    <col min="13574" max="13574" width="6.7109375" style="540" customWidth="1"/>
    <col min="13575" max="13575" width="13.140625" style="540" customWidth="1"/>
    <col min="13576" max="13576" width="3.140625" style="540" customWidth="1"/>
    <col min="13577" max="13577" width="12.7109375" style="540" customWidth="1"/>
    <col min="13578" max="13578" width="7.5703125" style="540" customWidth="1"/>
    <col min="13579" max="13579" width="8" style="540" customWidth="1"/>
    <col min="13580" max="13580" width="8.28515625" style="540" customWidth="1"/>
    <col min="13581" max="13581" width="12.85546875" style="540" customWidth="1"/>
    <col min="13582" max="13593" width="0" style="540" hidden="1" customWidth="1"/>
    <col min="13594" max="13594" width="0.28515625" style="540" customWidth="1"/>
    <col min="13595" max="13824" width="10.28515625" style="540"/>
    <col min="13825" max="13825" width="9.140625" style="540" customWidth="1"/>
    <col min="13826" max="13826" width="4.140625" style="540" customWidth="1"/>
    <col min="13827" max="13827" width="7.7109375" style="540" customWidth="1"/>
    <col min="13828" max="13828" width="4.140625" style="540" customWidth="1"/>
    <col min="13829" max="13829" width="13.140625" style="540" customWidth="1"/>
    <col min="13830" max="13830" width="6.7109375" style="540" customWidth="1"/>
    <col min="13831" max="13831" width="13.140625" style="540" customWidth="1"/>
    <col min="13832" max="13832" width="3.140625" style="540" customWidth="1"/>
    <col min="13833" max="13833" width="12.7109375" style="540" customWidth="1"/>
    <col min="13834" max="13834" width="7.5703125" style="540" customWidth="1"/>
    <col min="13835" max="13835" width="8" style="540" customWidth="1"/>
    <col min="13836" max="13836" width="8.28515625" style="540" customWidth="1"/>
    <col min="13837" max="13837" width="12.85546875" style="540" customWidth="1"/>
    <col min="13838" max="13849" width="0" style="540" hidden="1" customWidth="1"/>
    <col min="13850" max="13850" width="0.28515625" style="540" customWidth="1"/>
    <col min="13851" max="14080" width="10.28515625" style="540"/>
    <col min="14081" max="14081" width="9.140625" style="540" customWidth="1"/>
    <col min="14082" max="14082" width="4.140625" style="540" customWidth="1"/>
    <col min="14083" max="14083" width="7.7109375" style="540" customWidth="1"/>
    <col min="14084" max="14084" width="4.140625" style="540" customWidth="1"/>
    <col min="14085" max="14085" width="13.140625" style="540" customWidth="1"/>
    <col min="14086" max="14086" width="6.7109375" style="540" customWidth="1"/>
    <col min="14087" max="14087" width="13.140625" style="540" customWidth="1"/>
    <col min="14088" max="14088" width="3.140625" style="540" customWidth="1"/>
    <col min="14089" max="14089" width="12.7109375" style="540" customWidth="1"/>
    <col min="14090" max="14090" width="7.5703125" style="540" customWidth="1"/>
    <col min="14091" max="14091" width="8" style="540" customWidth="1"/>
    <col min="14092" max="14092" width="8.28515625" style="540" customWidth="1"/>
    <col min="14093" max="14093" width="12.85546875" style="540" customWidth="1"/>
    <col min="14094" max="14105" width="0" style="540" hidden="1" customWidth="1"/>
    <col min="14106" max="14106" width="0.28515625" style="540" customWidth="1"/>
    <col min="14107" max="14336" width="10.28515625" style="540"/>
    <col min="14337" max="14337" width="9.140625" style="540" customWidth="1"/>
    <col min="14338" max="14338" width="4.140625" style="540" customWidth="1"/>
    <col min="14339" max="14339" width="7.7109375" style="540" customWidth="1"/>
    <col min="14340" max="14340" width="4.140625" style="540" customWidth="1"/>
    <col min="14341" max="14341" width="13.140625" style="540" customWidth="1"/>
    <col min="14342" max="14342" width="6.7109375" style="540" customWidth="1"/>
    <col min="14343" max="14343" width="13.140625" style="540" customWidth="1"/>
    <col min="14344" max="14344" width="3.140625" style="540" customWidth="1"/>
    <col min="14345" max="14345" width="12.7109375" style="540" customWidth="1"/>
    <col min="14346" max="14346" width="7.5703125" style="540" customWidth="1"/>
    <col min="14347" max="14347" width="8" style="540" customWidth="1"/>
    <col min="14348" max="14348" width="8.28515625" style="540" customWidth="1"/>
    <col min="14349" max="14349" width="12.85546875" style="540" customWidth="1"/>
    <col min="14350" max="14361" width="0" style="540" hidden="1" customWidth="1"/>
    <col min="14362" max="14362" width="0.28515625" style="540" customWidth="1"/>
    <col min="14363" max="14592" width="10.28515625" style="540"/>
    <col min="14593" max="14593" width="9.140625" style="540" customWidth="1"/>
    <col min="14594" max="14594" width="4.140625" style="540" customWidth="1"/>
    <col min="14595" max="14595" width="7.7109375" style="540" customWidth="1"/>
    <col min="14596" max="14596" width="4.140625" style="540" customWidth="1"/>
    <col min="14597" max="14597" width="13.140625" style="540" customWidth="1"/>
    <col min="14598" max="14598" width="6.7109375" style="540" customWidth="1"/>
    <col min="14599" max="14599" width="13.140625" style="540" customWidth="1"/>
    <col min="14600" max="14600" width="3.140625" style="540" customWidth="1"/>
    <col min="14601" max="14601" width="12.7109375" style="540" customWidth="1"/>
    <col min="14602" max="14602" width="7.5703125" style="540" customWidth="1"/>
    <col min="14603" max="14603" width="8" style="540" customWidth="1"/>
    <col min="14604" max="14604" width="8.28515625" style="540" customWidth="1"/>
    <col min="14605" max="14605" width="12.85546875" style="540" customWidth="1"/>
    <col min="14606" max="14617" width="0" style="540" hidden="1" customWidth="1"/>
    <col min="14618" max="14618" width="0.28515625" style="540" customWidth="1"/>
    <col min="14619" max="14848" width="10.28515625" style="540"/>
    <col min="14849" max="14849" width="9.140625" style="540" customWidth="1"/>
    <col min="14850" max="14850" width="4.140625" style="540" customWidth="1"/>
    <col min="14851" max="14851" width="7.7109375" style="540" customWidth="1"/>
    <col min="14852" max="14852" width="4.140625" style="540" customWidth="1"/>
    <col min="14853" max="14853" width="13.140625" style="540" customWidth="1"/>
    <col min="14854" max="14854" width="6.7109375" style="540" customWidth="1"/>
    <col min="14855" max="14855" width="13.140625" style="540" customWidth="1"/>
    <col min="14856" max="14856" width="3.140625" style="540" customWidth="1"/>
    <col min="14857" max="14857" width="12.7109375" style="540" customWidth="1"/>
    <col min="14858" max="14858" width="7.5703125" style="540" customWidth="1"/>
    <col min="14859" max="14859" width="8" style="540" customWidth="1"/>
    <col min="14860" max="14860" width="8.28515625" style="540" customWidth="1"/>
    <col min="14861" max="14861" width="12.85546875" style="540" customWidth="1"/>
    <col min="14862" max="14873" width="0" style="540" hidden="1" customWidth="1"/>
    <col min="14874" max="14874" width="0.28515625" style="540" customWidth="1"/>
    <col min="14875" max="15104" width="10.28515625" style="540"/>
    <col min="15105" max="15105" width="9.140625" style="540" customWidth="1"/>
    <col min="15106" max="15106" width="4.140625" style="540" customWidth="1"/>
    <col min="15107" max="15107" width="7.7109375" style="540" customWidth="1"/>
    <col min="15108" max="15108" width="4.140625" style="540" customWidth="1"/>
    <col min="15109" max="15109" width="13.140625" style="540" customWidth="1"/>
    <col min="15110" max="15110" width="6.7109375" style="540" customWidth="1"/>
    <col min="15111" max="15111" width="13.140625" style="540" customWidth="1"/>
    <col min="15112" max="15112" width="3.140625" style="540" customWidth="1"/>
    <col min="15113" max="15113" width="12.7109375" style="540" customWidth="1"/>
    <col min="15114" max="15114" width="7.5703125" style="540" customWidth="1"/>
    <col min="15115" max="15115" width="8" style="540" customWidth="1"/>
    <col min="15116" max="15116" width="8.28515625" style="540" customWidth="1"/>
    <col min="15117" max="15117" width="12.85546875" style="540" customWidth="1"/>
    <col min="15118" max="15129" width="0" style="540" hidden="1" customWidth="1"/>
    <col min="15130" max="15130" width="0.28515625" style="540" customWidth="1"/>
    <col min="15131" max="15360" width="10.28515625" style="540"/>
    <col min="15361" max="15361" width="9.140625" style="540" customWidth="1"/>
    <col min="15362" max="15362" width="4.140625" style="540" customWidth="1"/>
    <col min="15363" max="15363" width="7.7109375" style="540" customWidth="1"/>
    <col min="15364" max="15364" width="4.140625" style="540" customWidth="1"/>
    <col min="15365" max="15365" width="13.140625" style="540" customWidth="1"/>
    <col min="15366" max="15366" width="6.7109375" style="540" customWidth="1"/>
    <col min="15367" max="15367" width="13.140625" style="540" customWidth="1"/>
    <col min="15368" max="15368" width="3.140625" style="540" customWidth="1"/>
    <col min="15369" max="15369" width="12.7109375" style="540" customWidth="1"/>
    <col min="15370" max="15370" width="7.5703125" style="540" customWidth="1"/>
    <col min="15371" max="15371" width="8" style="540" customWidth="1"/>
    <col min="15372" max="15372" width="8.28515625" style="540" customWidth="1"/>
    <col min="15373" max="15373" width="12.85546875" style="540" customWidth="1"/>
    <col min="15374" max="15385" width="0" style="540" hidden="1" customWidth="1"/>
    <col min="15386" max="15386" width="0.28515625" style="540" customWidth="1"/>
    <col min="15387" max="15616" width="10.28515625" style="540"/>
    <col min="15617" max="15617" width="9.140625" style="540" customWidth="1"/>
    <col min="15618" max="15618" width="4.140625" style="540" customWidth="1"/>
    <col min="15619" max="15619" width="7.7109375" style="540" customWidth="1"/>
    <col min="15620" max="15620" width="4.140625" style="540" customWidth="1"/>
    <col min="15621" max="15621" width="13.140625" style="540" customWidth="1"/>
    <col min="15622" max="15622" width="6.7109375" style="540" customWidth="1"/>
    <col min="15623" max="15623" width="13.140625" style="540" customWidth="1"/>
    <col min="15624" max="15624" width="3.140625" style="540" customWidth="1"/>
    <col min="15625" max="15625" width="12.7109375" style="540" customWidth="1"/>
    <col min="15626" max="15626" width="7.5703125" style="540" customWidth="1"/>
    <col min="15627" max="15627" width="8" style="540" customWidth="1"/>
    <col min="15628" max="15628" width="8.28515625" style="540" customWidth="1"/>
    <col min="15629" max="15629" width="12.85546875" style="540" customWidth="1"/>
    <col min="15630" max="15641" width="0" style="540" hidden="1" customWidth="1"/>
    <col min="15642" max="15642" width="0.28515625" style="540" customWidth="1"/>
    <col min="15643" max="15872" width="10.28515625" style="540"/>
    <col min="15873" max="15873" width="9.140625" style="540" customWidth="1"/>
    <col min="15874" max="15874" width="4.140625" style="540" customWidth="1"/>
    <col min="15875" max="15875" width="7.7109375" style="540" customWidth="1"/>
    <col min="15876" max="15876" width="4.140625" style="540" customWidth="1"/>
    <col min="15877" max="15877" width="13.140625" style="540" customWidth="1"/>
    <col min="15878" max="15878" width="6.7109375" style="540" customWidth="1"/>
    <col min="15879" max="15879" width="13.140625" style="540" customWidth="1"/>
    <col min="15880" max="15880" width="3.140625" style="540" customWidth="1"/>
    <col min="15881" max="15881" width="12.7109375" style="540" customWidth="1"/>
    <col min="15882" max="15882" width="7.5703125" style="540" customWidth="1"/>
    <col min="15883" max="15883" width="8" style="540" customWidth="1"/>
    <col min="15884" max="15884" width="8.28515625" style="540" customWidth="1"/>
    <col min="15885" max="15885" width="12.85546875" style="540" customWidth="1"/>
    <col min="15886" max="15897" width="0" style="540" hidden="1" customWidth="1"/>
    <col min="15898" max="15898" width="0.28515625" style="540" customWidth="1"/>
    <col min="15899" max="16128" width="10.28515625" style="540"/>
    <col min="16129" max="16129" width="9.140625" style="540" customWidth="1"/>
    <col min="16130" max="16130" width="4.140625" style="540" customWidth="1"/>
    <col min="16131" max="16131" width="7.7109375" style="540" customWidth="1"/>
    <col min="16132" max="16132" width="4.140625" style="540" customWidth="1"/>
    <col min="16133" max="16133" width="13.140625" style="540" customWidth="1"/>
    <col min="16134" max="16134" width="6.7109375" style="540" customWidth="1"/>
    <col min="16135" max="16135" width="13.140625" style="540" customWidth="1"/>
    <col min="16136" max="16136" width="3.140625" style="540" customWidth="1"/>
    <col min="16137" max="16137" width="12.7109375" style="540" customWidth="1"/>
    <col min="16138" max="16138" width="7.5703125" style="540" customWidth="1"/>
    <col min="16139" max="16139" width="8" style="540" customWidth="1"/>
    <col min="16140" max="16140" width="8.28515625" style="540" customWidth="1"/>
    <col min="16141" max="16141" width="12.85546875" style="540" customWidth="1"/>
    <col min="16142" max="16153" width="0" style="540" hidden="1" customWidth="1"/>
    <col min="16154" max="16154" width="0.28515625" style="540" customWidth="1"/>
    <col min="16155" max="16384" width="10.28515625" style="540"/>
  </cols>
  <sheetData>
    <row r="1" spans="1:25" ht="20.25" customHeight="1" x14ac:dyDescent="0.35">
      <c r="A1" s="1469" t="s">
        <v>598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</row>
    <row r="2" spans="1:25" s="543" customFormat="1" ht="20.25" customHeight="1" x14ac:dyDescent="0.35">
      <c r="A2" s="469" t="s">
        <v>599</v>
      </c>
      <c r="B2" s="305"/>
      <c r="C2" s="542" t="str">
        <f>'[5]ปร.4(ก)'!C2:M2</f>
        <v>แบบอาคารเรียน 324 ล./55 - ข  เขตแผ่นดินไหว</v>
      </c>
      <c r="D2" s="305"/>
      <c r="E2" s="305"/>
      <c r="F2" s="305"/>
      <c r="G2" s="305"/>
      <c r="H2" s="305"/>
      <c r="I2" s="305"/>
      <c r="J2" s="305"/>
      <c r="K2" s="305"/>
      <c r="L2" s="305"/>
      <c r="N2" s="544"/>
      <c r="P2" s="545"/>
      <c r="Q2" s="544"/>
      <c r="U2" s="546"/>
    </row>
    <row r="3" spans="1:25" s="543" customFormat="1" ht="20.25" customHeight="1" x14ac:dyDescent="0.35">
      <c r="A3" s="469" t="s">
        <v>36</v>
      </c>
      <c r="B3" s="305"/>
      <c r="C3" s="1470" t="str">
        <f>'[5]ปร.4(ก)'!D3</f>
        <v>โรงเรียนโสตศึกษาจังหวัดนครศรีธรรมราช</v>
      </c>
      <c r="D3" s="1470"/>
      <c r="E3" s="1470"/>
      <c r="F3" s="1470"/>
      <c r="G3" s="1470"/>
      <c r="H3" s="1470"/>
      <c r="I3" s="1470"/>
      <c r="J3" s="547" t="s">
        <v>600</v>
      </c>
      <c r="K3" s="1470" t="str">
        <f>'[5]ปร.4(ก)'!J3</f>
        <v>นครศรีธรรมราช</v>
      </c>
      <c r="L3" s="1470"/>
      <c r="N3" s="548"/>
      <c r="O3" s="549"/>
      <c r="Q3" s="544"/>
      <c r="U3" s="546"/>
    </row>
    <row r="4" spans="1:25" s="543" customFormat="1" ht="19.5" customHeight="1" thickBot="1" x14ac:dyDescent="0.4">
      <c r="A4" s="469" t="s">
        <v>601</v>
      </c>
      <c r="B4" s="305"/>
      <c r="C4" s="1471" t="str">
        <f>[5]ปร.5!E4</f>
        <v>สำนักบริหารงานการศึกษาพิเศษ สำนักงานคณะกรรมการการศึกษาขั้นพื้นฐาน</v>
      </c>
      <c r="D4" s="1471"/>
      <c r="E4" s="1471"/>
      <c r="F4" s="1471"/>
      <c r="G4" s="1471"/>
      <c r="H4" s="1471"/>
      <c r="I4" s="1471"/>
      <c r="J4" s="434"/>
      <c r="K4" s="434"/>
      <c r="L4" s="434"/>
      <c r="N4" s="544"/>
      <c r="Q4" s="544"/>
      <c r="U4" s="546"/>
    </row>
    <row r="5" spans="1:25" ht="21.75" customHeight="1" x14ac:dyDescent="0.35">
      <c r="A5" s="1472" t="s">
        <v>43</v>
      </c>
      <c r="B5" s="1473"/>
      <c r="C5" s="1473"/>
      <c r="D5" s="1473"/>
      <c r="E5" s="1473"/>
      <c r="F5" s="1473"/>
      <c r="G5" s="1473"/>
      <c r="H5" s="1473"/>
      <c r="I5" s="1473"/>
      <c r="J5" s="1473"/>
      <c r="K5" s="550" t="s">
        <v>602</v>
      </c>
      <c r="L5" s="1476" t="s">
        <v>603</v>
      </c>
    </row>
    <row r="6" spans="1:25" ht="21.75" customHeight="1" thickBot="1" x14ac:dyDescent="0.4">
      <c r="A6" s="1474"/>
      <c r="B6" s="1475"/>
      <c r="C6" s="1475"/>
      <c r="D6" s="1475"/>
      <c r="E6" s="1475"/>
      <c r="F6" s="1475"/>
      <c r="G6" s="1475"/>
      <c r="H6" s="1475"/>
      <c r="I6" s="1475"/>
      <c r="J6" s="1475"/>
      <c r="K6" s="551" t="s">
        <v>604</v>
      </c>
      <c r="L6" s="1477"/>
      <c r="U6" s="541">
        <v>0</v>
      </c>
      <c r="V6" s="540">
        <f>V7</f>
        <v>1.3073999999999999</v>
      </c>
      <c r="X6" s="552">
        <v>0</v>
      </c>
      <c r="Y6" s="553">
        <v>500000</v>
      </c>
    </row>
    <row r="7" spans="1:25" ht="21.75" thickBot="1" x14ac:dyDescent="0.4">
      <c r="A7" s="1478"/>
      <c r="B7" s="1480" t="s">
        <v>605</v>
      </c>
      <c r="C7" s="1480"/>
      <c r="D7" s="1480"/>
      <c r="E7" s="1480"/>
      <c r="F7" s="1480"/>
      <c r="G7" s="1480"/>
      <c r="H7" s="1480"/>
      <c r="I7" s="1480"/>
      <c r="J7" s="554">
        <v>0</v>
      </c>
      <c r="K7" s="555" t="s">
        <v>606</v>
      </c>
      <c r="L7" s="556">
        <f t="shared" ref="L7:L30" si="0">V7</f>
        <v>1.3073999999999999</v>
      </c>
      <c r="P7" s="557">
        <f>+[5]Sheet1!G2</f>
        <v>23341864</v>
      </c>
      <c r="Q7" s="558"/>
      <c r="U7" s="559">
        <v>500000</v>
      </c>
      <c r="V7" s="560">
        <f>+[5]Sheet1!H6</f>
        <v>1.3073999999999999</v>
      </c>
      <c r="X7" s="553">
        <v>500000</v>
      </c>
      <c r="Y7" s="553">
        <v>1000000</v>
      </c>
    </row>
    <row r="8" spans="1:25" ht="21.75" thickBot="1" x14ac:dyDescent="0.4">
      <c r="A8" s="1478"/>
      <c r="B8" s="1480" t="s">
        <v>607</v>
      </c>
      <c r="C8" s="1480"/>
      <c r="D8" s="1480"/>
      <c r="E8" s="1480"/>
      <c r="F8" s="1480"/>
      <c r="G8" s="1480"/>
      <c r="H8" s="1480"/>
      <c r="I8" s="1480"/>
      <c r="J8" s="554">
        <v>0</v>
      </c>
      <c r="K8" s="561">
        <v>1</v>
      </c>
      <c r="L8" s="556">
        <f t="shared" si="0"/>
        <v>1.3049999999999999</v>
      </c>
      <c r="U8" s="562">
        <v>1000000</v>
      </c>
      <c r="V8" s="563">
        <f>+[5]Sheet1!H7</f>
        <v>1.3049999999999999</v>
      </c>
      <c r="X8" s="553">
        <v>1000000</v>
      </c>
      <c r="Y8" s="553">
        <v>2000000</v>
      </c>
    </row>
    <row r="9" spans="1:25" s="564" customFormat="1" ht="21.75" thickBot="1" x14ac:dyDescent="0.4">
      <c r="A9" s="1478"/>
      <c r="B9" s="1480" t="s">
        <v>608</v>
      </c>
      <c r="C9" s="1480"/>
      <c r="D9" s="1480"/>
      <c r="E9" s="1480"/>
      <c r="F9" s="1480"/>
      <c r="G9" s="1480"/>
      <c r="H9" s="1480"/>
      <c r="I9" s="1480"/>
      <c r="J9" s="554">
        <v>0.06</v>
      </c>
      <c r="K9" s="561">
        <v>2</v>
      </c>
      <c r="L9" s="556">
        <f t="shared" si="0"/>
        <v>1.3035000000000001</v>
      </c>
      <c r="N9" s="565"/>
      <c r="O9" s="566" t="s">
        <v>609</v>
      </c>
      <c r="P9" s="567">
        <f>P7</f>
        <v>23341864</v>
      </c>
      <c r="Q9" s="540"/>
      <c r="S9" s="568"/>
      <c r="U9" s="562">
        <v>2000000</v>
      </c>
      <c r="V9" s="569">
        <f>+[5]Sheet1!H8</f>
        <v>1.3035000000000001</v>
      </c>
      <c r="X9" s="553">
        <v>2000000</v>
      </c>
      <c r="Y9" s="553">
        <v>5000000</v>
      </c>
    </row>
    <row r="10" spans="1:25" s="564" customFormat="1" ht="21.75" thickBot="1" x14ac:dyDescent="0.4">
      <c r="A10" s="1479"/>
      <c r="B10" s="1481" t="s">
        <v>610</v>
      </c>
      <c r="C10" s="1481"/>
      <c r="D10" s="1481"/>
      <c r="E10" s="1481"/>
      <c r="F10" s="1481"/>
      <c r="G10" s="1481"/>
      <c r="H10" s="1481"/>
      <c r="I10" s="1481"/>
      <c r="J10" s="554">
        <v>7.0000000000000007E-2</v>
      </c>
      <c r="K10" s="561">
        <v>5</v>
      </c>
      <c r="L10" s="556">
        <f t="shared" si="0"/>
        <v>1.3003</v>
      </c>
      <c r="N10" s="565"/>
      <c r="O10" s="570" t="s">
        <v>611</v>
      </c>
      <c r="P10" s="571">
        <f>VLOOKUP(P7,U6:V30,1)</f>
        <v>20000000</v>
      </c>
      <c r="Q10" s="572" t="s">
        <v>612</v>
      </c>
      <c r="R10" s="573">
        <f>VLOOKUP(P10,U6:V30,2)</f>
        <v>1.2518</v>
      </c>
      <c r="U10" s="562">
        <v>5000000</v>
      </c>
      <c r="V10" s="563">
        <f>+[5]Sheet1!H9</f>
        <v>1.3003</v>
      </c>
      <c r="X10" s="553">
        <v>5000000</v>
      </c>
      <c r="Y10" s="574">
        <v>10000000</v>
      </c>
    </row>
    <row r="11" spans="1:25" s="564" customFormat="1" ht="21.75" customHeight="1" thickBot="1" x14ac:dyDescent="0.4">
      <c r="A11" s="1463" t="s">
        <v>613</v>
      </c>
      <c r="B11" s="1464"/>
      <c r="C11" s="1464"/>
      <c r="D11" s="1464"/>
      <c r="E11" s="1464"/>
      <c r="F11" s="1464"/>
      <c r="G11" s="1464"/>
      <c r="H11" s="1464"/>
      <c r="I11" s="1464"/>
      <c r="J11" s="1465"/>
      <c r="K11" s="575">
        <v>10</v>
      </c>
      <c r="L11" s="556">
        <f t="shared" si="0"/>
        <v>1.2943</v>
      </c>
      <c r="N11" s="565"/>
      <c r="O11" s="576" t="s">
        <v>614</v>
      </c>
      <c r="P11" s="577">
        <f>VLOOKUP(P10,X6:Y30,2)</f>
        <v>25000000</v>
      </c>
      <c r="Q11" s="578" t="s">
        <v>615</v>
      </c>
      <c r="R11" s="579">
        <f>VLOOKUP(P11,U6:V30,2)</f>
        <v>1.2248000000000001</v>
      </c>
      <c r="U11" s="580">
        <v>10000000</v>
      </c>
      <c r="V11" s="569">
        <f>+[5]Sheet1!H10</f>
        <v>1.2943</v>
      </c>
      <c r="X11" s="574">
        <v>10000000</v>
      </c>
      <c r="Y11" s="574">
        <v>15000000</v>
      </c>
    </row>
    <row r="12" spans="1:25" s="564" customFormat="1" ht="21.75" customHeight="1" x14ac:dyDescent="0.35">
      <c r="A12" s="1466"/>
      <c r="B12" s="1467"/>
      <c r="C12" s="1467"/>
      <c r="D12" s="1467"/>
      <c r="E12" s="1467"/>
      <c r="F12" s="1467"/>
      <c r="G12" s="1467"/>
      <c r="H12" s="1467"/>
      <c r="I12" s="1467"/>
      <c r="J12" s="1468"/>
      <c r="K12" s="575">
        <v>15</v>
      </c>
      <c r="L12" s="556">
        <f t="shared" si="0"/>
        <v>1.2594000000000001</v>
      </c>
      <c r="N12" s="540"/>
      <c r="Q12" s="540"/>
      <c r="U12" s="580">
        <v>15000000</v>
      </c>
      <c r="V12" s="563">
        <f>+[5]Sheet1!H11</f>
        <v>1.2594000000000001</v>
      </c>
      <c r="X12" s="574">
        <v>15000000</v>
      </c>
      <c r="Y12" s="553">
        <v>20000000</v>
      </c>
    </row>
    <row r="13" spans="1:25" s="564" customFormat="1" ht="21.75" customHeight="1" x14ac:dyDescent="0.35">
      <c r="A13" s="1450" t="s">
        <v>616</v>
      </c>
      <c r="B13" s="1451"/>
      <c r="C13" s="1451"/>
      <c r="D13" s="1451"/>
      <c r="E13" s="1456" t="s">
        <v>617</v>
      </c>
      <c r="F13" s="1459" t="s">
        <v>618</v>
      </c>
      <c r="G13" s="1451"/>
      <c r="H13" s="1451"/>
      <c r="I13" s="1456" t="s">
        <v>619</v>
      </c>
      <c r="J13" s="1460"/>
      <c r="K13" s="561">
        <v>20</v>
      </c>
      <c r="L13" s="556">
        <f t="shared" si="0"/>
        <v>1.2518</v>
      </c>
      <c r="N13" s="540"/>
      <c r="Q13" s="540"/>
      <c r="U13" s="562">
        <v>20000000</v>
      </c>
      <c r="V13" s="569">
        <f>+[5]Sheet1!H12</f>
        <v>1.2518</v>
      </c>
      <c r="X13" s="553">
        <v>20000000</v>
      </c>
      <c r="Y13" s="553">
        <v>25000000</v>
      </c>
    </row>
    <row r="14" spans="1:25" s="564" customFormat="1" ht="21" customHeight="1" x14ac:dyDescent="0.35">
      <c r="A14" s="1452"/>
      <c r="B14" s="1453"/>
      <c r="C14" s="1453"/>
      <c r="D14" s="1453"/>
      <c r="E14" s="1457"/>
      <c r="F14" s="1455"/>
      <c r="G14" s="1455"/>
      <c r="H14" s="1455"/>
      <c r="I14" s="1457"/>
      <c r="J14" s="1445"/>
      <c r="K14" s="561">
        <v>25</v>
      </c>
      <c r="L14" s="556">
        <f t="shared" si="0"/>
        <v>1.2248000000000001</v>
      </c>
      <c r="N14" s="540"/>
      <c r="Q14" s="540" t="s">
        <v>620</v>
      </c>
      <c r="U14" s="562">
        <v>25000000</v>
      </c>
      <c r="V14" s="563">
        <f>+[5]Sheet1!H13</f>
        <v>1.2248000000000001</v>
      </c>
      <c r="X14" s="553">
        <v>25000000</v>
      </c>
      <c r="Y14" s="553">
        <v>30000000</v>
      </c>
    </row>
    <row r="15" spans="1:25" s="564" customFormat="1" ht="21" customHeight="1" x14ac:dyDescent="0.35">
      <c r="A15" s="1454"/>
      <c r="B15" s="1455"/>
      <c r="C15" s="1455"/>
      <c r="D15" s="1455"/>
      <c r="E15" s="1458"/>
      <c r="F15" s="1462" t="s">
        <v>621</v>
      </c>
      <c r="G15" s="1462"/>
      <c r="H15" s="1462"/>
      <c r="I15" s="1458"/>
      <c r="J15" s="1461"/>
      <c r="K15" s="561">
        <v>30</v>
      </c>
      <c r="L15" s="556">
        <f t="shared" si="0"/>
        <v>1.2163999999999999</v>
      </c>
      <c r="N15" s="540"/>
      <c r="Q15" s="540"/>
      <c r="R15" s="564" t="s">
        <v>620</v>
      </c>
      <c r="U15" s="562">
        <v>30000000</v>
      </c>
      <c r="V15" s="569">
        <f>+[5]Sheet1!H14</f>
        <v>1.2163999999999999</v>
      </c>
      <c r="X15" s="553">
        <v>30000000</v>
      </c>
      <c r="Y15" s="553">
        <v>40000000</v>
      </c>
    </row>
    <row r="16" spans="1:25" s="564" customFormat="1" ht="21.75" thickBot="1" x14ac:dyDescent="0.4">
      <c r="A16" s="1437" t="s">
        <v>622</v>
      </c>
      <c r="B16" s="582" t="s">
        <v>623</v>
      </c>
      <c r="C16" s="582"/>
      <c r="D16" s="582"/>
      <c r="E16" s="582"/>
      <c r="F16" s="582"/>
      <c r="G16" s="583" t="s">
        <v>624</v>
      </c>
      <c r="H16" s="1440">
        <f>+[5]Sheet1!G2</f>
        <v>23341864</v>
      </c>
      <c r="I16" s="1441"/>
      <c r="J16" s="1442"/>
      <c r="K16" s="561">
        <v>40</v>
      </c>
      <c r="L16" s="556">
        <f t="shared" si="0"/>
        <v>1.2161</v>
      </c>
      <c r="N16" s="540"/>
      <c r="Q16" s="540"/>
      <c r="U16" s="562">
        <v>40000000</v>
      </c>
      <c r="V16" s="563">
        <f>+[5]Sheet1!H15</f>
        <v>1.2161</v>
      </c>
      <c r="X16" s="553">
        <v>40000000</v>
      </c>
      <c r="Y16" s="553">
        <v>50000000</v>
      </c>
    </row>
    <row r="17" spans="1:29" s="564" customFormat="1" ht="21.75" thickBot="1" x14ac:dyDescent="0.4">
      <c r="A17" s="1438"/>
      <c r="B17" s="585" t="s">
        <v>625</v>
      </c>
      <c r="C17" s="585"/>
      <c r="D17" s="585"/>
      <c r="E17" s="585"/>
      <c r="F17" s="585"/>
      <c r="G17" s="586" t="s">
        <v>624</v>
      </c>
      <c r="H17" s="1443">
        <f>P10</f>
        <v>20000000</v>
      </c>
      <c r="I17" s="1444"/>
      <c r="J17" s="1445"/>
      <c r="K17" s="561">
        <v>50</v>
      </c>
      <c r="L17" s="556">
        <f t="shared" si="0"/>
        <v>1.2159</v>
      </c>
      <c r="N17" s="540"/>
      <c r="P17" s="587">
        <f>+(($C$22-$E$22)*($G$22-$I$22))/($E$23-$G$23)</f>
        <v>1.8046065599999942E-2</v>
      </c>
      <c r="Q17" s="540"/>
      <c r="U17" s="562">
        <v>50000000</v>
      </c>
      <c r="V17" s="569">
        <f>+[5]Sheet1!H16</f>
        <v>1.2159</v>
      </c>
      <c r="X17" s="553">
        <v>50000000</v>
      </c>
      <c r="Y17" s="553">
        <v>60000000</v>
      </c>
    </row>
    <row r="18" spans="1:29" s="564" customFormat="1" ht="21.75" thickBot="1" x14ac:dyDescent="0.4">
      <c r="A18" s="1438"/>
      <c r="B18" s="585" t="s">
        <v>626</v>
      </c>
      <c r="C18" s="585"/>
      <c r="D18" s="585"/>
      <c r="E18" s="585"/>
      <c r="F18" s="585"/>
      <c r="G18" s="586" t="s">
        <v>624</v>
      </c>
      <c r="H18" s="1443">
        <f>P11</f>
        <v>25000000</v>
      </c>
      <c r="I18" s="1444"/>
      <c r="J18" s="1445"/>
      <c r="K18" s="561">
        <v>60</v>
      </c>
      <c r="L18" s="556">
        <f t="shared" si="0"/>
        <v>1.2060999999999999</v>
      </c>
      <c r="N18" s="540"/>
      <c r="P18" s="588">
        <f>ROUNDDOWN(P17,4)</f>
        <v>1.7999999999999999E-2</v>
      </c>
      <c r="Q18" s="589"/>
      <c r="U18" s="562">
        <v>60000000</v>
      </c>
      <c r="V18" s="563">
        <f>+[5]Sheet1!H17</f>
        <v>1.2060999999999999</v>
      </c>
      <c r="X18" s="553">
        <v>60000000</v>
      </c>
      <c r="Y18" s="553">
        <v>70000000</v>
      </c>
    </row>
    <row r="19" spans="1:29" s="564" customFormat="1" ht="21.75" thickBot="1" x14ac:dyDescent="0.4">
      <c r="A19" s="1438"/>
      <c r="B19" s="585" t="s">
        <v>627</v>
      </c>
      <c r="C19" s="585"/>
      <c r="D19" s="585"/>
      <c r="E19" s="585"/>
      <c r="F19" s="585"/>
      <c r="G19" s="586" t="s">
        <v>624</v>
      </c>
      <c r="H19" s="1446">
        <f>R10</f>
        <v>1.2518</v>
      </c>
      <c r="I19" s="1446"/>
      <c r="J19" s="1447"/>
      <c r="K19" s="561">
        <v>70</v>
      </c>
      <c r="L19" s="556">
        <f t="shared" si="0"/>
        <v>1.2050000000000001</v>
      </c>
      <c r="N19" s="540"/>
      <c r="P19" s="590">
        <f>+A22-P18</f>
        <v>1.2338</v>
      </c>
      <c r="Q19" s="540"/>
      <c r="U19" s="562">
        <v>70000000</v>
      </c>
      <c r="V19" s="591">
        <f>+[5]Sheet1!H18</f>
        <v>1.2050000000000001</v>
      </c>
      <c r="X19" s="553">
        <v>70000000</v>
      </c>
      <c r="Y19" s="553">
        <v>80000000</v>
      </c>
    </row>
    <row r="20" spans="1:29" s="564" customFormat="1" x14ac:dyDescent="0.35">
      <c r="A20" s="1439"/>
      <c r="B20" s="592" t="s">
        <v>628</v>
      </c>
      <c r="C20" s="592"/>
      <c r="D20" s="592"/>
      <c r="E20" s="592"/>
      <c r="F20" s="592"/>
      <c r="G20" s="593" t="s">
        <v>624</v>
      </c>
      <c r="H20" s="1448">
        <f>R11</f>
        <v>1.2248000000000001</v>
      </c>
      <c r="I20" s="1448"/>
      <c r="J20" s="1449"/>
      <c r="K20" s="561">
        <v>80</v>
      </c>
      <c r="L20" s="556">
        <f t="shared" si="0"/>
        <v>1.2050000000000001</v>
      </c>
      <c r="N20" s="540"/>
      <c r="Q20" s="541"/>
      <c r="U20" s="562">
        <v>80000000</v>
      </c>
      <c r="V20" s="563">
        <f>+[5]Sheet1!H19</f>
        <v>1.2050000000000001</v>
      </c>
      <c r="X20" s="553">
        <v>80000000</v>
      </c>
      <c r="Y20" s="553">
        <v>90000000</v>
      </c>
      <c r="AB20" s="564">
        <v>2.7E-2</v>
      </c>
      <c r="AC20" s="564">
        <v>3288374</v>
      </c>
    </row>
    <row r="21" spans="1:29" s="564" customFormat="1" x14ac:dyDescent="0.35">
      <c r="A21" s="594"/>
      <c r="B21" s="595" t="s">
        <v>629</v>
      </c>
      <c r="C21" s="596"/>
      <c r="D21" s="596"/>
      <c r="E21" s="596"/>
      <c r="F21" s="596"/>
      <c r="G21" s="596"/>
      <c r="H21" s="596"/>
      <c r="I21" s="596"/>
      <c r="J21" s="597"/>
      <c r="K21" s="561">
        <v>90</v>
      </c>
      <c r="L21" s="556">
        <f t="shared" si="0"/>
        <v>1.2049000000000001</v>
      </c>
      <c r="N21" s="540"/>
      <c r="Q21" s="540"/>
      <c r="U21" s="562">
        <v>90000000</v>
      </c>
      <c r="V21" s="569">
        <f>+[5]Sheet1!H20</f>
        <v>1.2049000000000001</v>
      </c>
      <c r="X21" s="553">
        <v>90000000</v>
      </c>
      <c r="Y21" s="553">
        <v>100000000</v>
      </c>
    </row>
    <row r="22" spans="1:29" s="564" customFormat="1" x14ac:dyDescent="0.35">
      <c r="A22" s="598">
        <f>R10</f>
        <v>1.2518</v>
      </c>
      <c r="B22" s="599" t="s">
        <v>630</v>
      </c>
      <c r="C22" s="600">
        <f>R10</f>
        <v>1.2518</v>
      </c>
      <c r="D22" s="600" t="s">
        <v>631</v>
      </c>
      <c r="E22" s="601">
        <f>R11</f>
        <v>1.2248000000000001</v>
      </c>
      <c r="F22" s="602" t="s">
        <v>632</v>
      </c>
      <c r="G22" s="602">
        <f>P9</f>
        <v>23341864</v>
      </c>
      <c r="H22" s="625" t="s">
        <v>631</v>
      </c>
      <c r="I22" s="603">
        <f>P10</f>
        <v>20000000</v>
      </c>
      <c r="J22" s="604" t="s">
        <v>25</v>
      </c>
      <c r="K22" s="561">
        <v>100</v>
      </c>
      <c r="L22" s="556">
        <f t="shared" si="0"/>
        <v>1.2049000000000001</v>
      </c>
      <c r="N22" s="540"/>
      <c r="U22" s="562">
        <v>100000000</v>
      </c>
      <c r="V22" s="563">
        <f>+[5]Sheet1!H21</f>
        <v>1.2049000000000001</v>
      </c>
      <c r="X22" s="553">
        <v>100000000</v>
      </c>
      <c r="Y22" s="553">
        <v>150000000</v>
      </c>
    </row>
    <row r="23" spans="1:29" s="564" customFormat="1" x14ac:dyDescent="0.35">
      <c r="A23" s="584"/>
      <c r="B23" s="605"/>
      <c r="C23" s="605"/>
      <c r="D23" s="599" t="s">
        <v>44</v>
      </c>
      <c r="E23" s="606">
        <f>P11</f>
        <v>25000000</v>
      </c>
      <c r="F23" s="605" t="s">
        <v>631</v>
      </c>
      <c r="G23" s="606">
        <f>P10</f>
        <v>20000000</v>
      </c>
      <c r="H23" s="607" t="s">
        <v>25</v>
      </c>
      <c r="I23" s="605"/>
      <c r="J23" s="608"/>
      <c r="K23" s="561">
        <v>150</v>
      </c>
      <c r="L23" s="556">
        <f t="shared" si="0"/>
        <v>1.2022999999999999</v>
      </c>
      <c r="N23" s="540"/>
      <c r="Q23" s="540"/>
      <c r="U23" s="562">
        <v>150000000</v>
      </c>
      <c r="V23" s="569">
        <f>+[5]Sheet1!H22</f>
        <v>1.2022999999999999</v>
      </c>
      <c r="X23" s="553">
        <v>150000000</v>
      </c>
      <c r="Y23" s="553">
        <v>200000000</v>
      </c>
    </row>
    <row r="24" spans="1:29" s="564" customFormat="1" ht="21.75" customHeight="1" x14ac:dyDescent="0.35">
      <c r="A24" s="584"/>
      <c r="B24" s="609"/>
      <c r="C24" s="599"/>
      <c r="D24" s="599"/>
      <c r="E24" s="599"/>
      <c r="F24" s="610"/>
      <c r="G24" s="610"/>
      <c r="H24" s="610"/>
      <c r="I24" s="610"/>
      <c r="J24" s="611"/>
      <c r="K24" s="561">
        <v>200</v>
      </c>
      <c r="L24" s="556">
        <f t="shared" si="0"/>
        <v>1.2022999999999999</v>
      </c>
      <c r="N24" s="540"/>
      <c r="Q24" s="540"/>
      <c r="R24" s="612"/>
      <c r="U24" s="562">
        <v>200000000</v>
      </c>
      <c r="V24" s="563">
        <f>+[5]Sheet1!H23</f>
        <v>1.2022999999999999</v>
      </c>
      <c r="X24" s="553">
        <v>200000000</v>
      </c>
      <c r="Y24" s="553">
        <v>250000000</v>
      </c>
    </row>
    <row r="25" spans="1:29" s="564" customFormat="1" x14ac:dyDescent="0.35">
      <c r="A25" s="584"/>
      <c r="B25" s="605"/>
      <c r="C25" s="613" t="s">
        <v>633</v>
      </c>
      <c r="D25" s="605"/>
      <c r="E25" s="605"/>
      <c r="F25" s="605"/>
      <c r="G25" s="606">
        <v>23341864</v>
      </c>
      <c r="H25" s="605"/>
      <c r="I25" s="607" t="s">
        <v>65</v>
      </c>
      <c r="J25" s="605"/>
      <c r="K25" s="561">
        <v>250</v>
      </c>
      <c r="L25" s="556">
        <f t="shared" si="0"/>
        <v>1.2013</v>
      </c>
      <c r="N25" s="540"/>
      <c r="Q25" s="540"/>
      <c r="R25" s="612"/>
      <c r="U25" s="562">
        <v>250000000</v>
      </c>
      <c r="V25" s="569">
        <f>+[5]Sheet1!H24</f>
        <v>1.2013</v>
      </c>
      <c r="X25" s="553">
        <v>250000000</v>
      </c>
      <c r="Y25" s="553">
        <v>300000000</v>
      </c>
    </row>
    <row r="26" spans="1:29" s="564" customFormat="1" x14ac:dyDescent="0.35">
      <c r="A26" s="584"/>
      <c r="B26" s="581"/>
      <c r="C26" s="613" t="s">
        <v>634</v>
      </c>
      <c r="D26" s="581"/>
      <c r="E26" s="581"/>
      <c r="F26" s="581"/>
      <c r="G26" s="614">
        <v>1.2338</v>
      </c>
      <c r="H26" s="581"/>
      <c r="I26" s="581"/>
      <c r="J26" s="581"/>
      <c r="K26" s="561">
        <v>300</v>
      </c>
      <c r="L26" s="556">
        <f t="shared" si="0"/>
        <v>1.1951000000000001</v>
      </c>
      <c r="N26" s="540"/>
      <c r="Q26" s="540"/>
      <c r="R26" s="612"/>
      <c r="U26" s="562">
        <v>300000000</v>
      </c>
      <c r="V26" s="563">
        <f>+[5]Sheet1!H25</f>
        <v>1.1951000000000001</v>
      </c>
      <c r="X26" s="553">
        <v>300000000</v>
      </c>
      <c r="Y26" s="553">
        <v>350000000</v>
      </c>
    </row>
    <row r="27" spans="1:29" s="564" customFormat="1" x14ac:dyDescent="0.35">
      <c r="A27" s="584"/>
      <c r="B27" s="581"/>
      <c r="C27" s="581"/>
      <c r="D27" s="581"/>
      <c r="E27" s="581"/>
      <c r="F27" s="581"/>
      <c r="G27" s="581"/>
      <c r="H27" s="581"/>
      <c r="I27" s="581"/>
      <c r="J27" s="581"/>
      <c r="K27" s="561">
        <v>350</v>
      </c>
      <c r="L27" s="556">
        <f t="shared" si="0"/>
        <v>1.1866000000000001</v>
      </c>
      <c r="N27" s="540"/>
      <c r="Q27" s="540"/>
      <c r="R27" s="615"/>
      <c r="U27" s="562">
        <v>350000000</v>
      </c>
      <c r="V27" s="569">
        <f>+[5]Sheet1!H26</f>
        <v>1.1866000000000001</v>
      </c>
      <c r="X27" s="553">
        <v>350000000</v>
      </c>
      <c r="Y27" s="553">
        <v>400000000</v>
      </c>
    </row>
    <row r="28" spans="1:29" s="564" customFormat="1" x14ac:dyDescent="0.35">
      <c r="A28" s="584"/>
      <c r="B28" s="581"/>
      <c r="C28" s="581"/>
      <c r="D28" s="581"/>
      <c r="E28" s="581"/>
      <c r="F28" s="581"/>
      <c r="G28" s="581"/>
      <c r="H28" s="581"/>
      <c r="I28" s="581" t="s">
        <v>620</v>
      </c>
      <c r="J28" s="581"/>
      <c r="K28" s="561">
        <v>400</v>
      </c>
      <c r="L28" s="556">
        <f t="shared" si="0"/>
        <v>1.1858</v>
      </c>
      <c r="N28" s="540"/>
      <c r="Q28" s="540"/>
      <c r="R28" s="612"/>
      <c r="U28" s="562">
        <v>400000000</v>
      </c>
      <c r="V28" s="563">
        <f>+[5]Sheet1!H27</f>
        <v>1.1858</v>
      </c>
      <c r="X28" s="553">
        <v>400000000</v>
      </c>
      <c r="Y28" s="553">
        <v>500000000</v>
      </c>
    </row>
    <row r="29" spans="1:29" s="564" customFormat="1" x14ac:dyDescent="0.35">
      <c r="A29" s="584"/>
      <c r="B29" s="581"/>
      <c r="C29" s="581"/>
      <c r="D29" s="581"/>
      <c r="E29" s="581"/>
      <c r="F29" s="581"/>
      <c r="G29" s="581"/>
      <c r="H29" s="581"/>
      <c r="I29" s="581"/>
      <c r="J29" s="581"/>
      <c r="K29" s="561">
        <v>500</v>
      </c>
      <c r="L29" s="556">
        <f t="shared" si="0"/>
        <v>1.1853</v>
      </c>
      <c r="N29" s="540"/>
      <c r="Q29" s="540"/>
      <c r="R29" s="612"/>
      <c r="U29" s="562">
        <v>500000000</v>
      </c>
      <c r="V29" s="569">
        <f>+[5]Sheet1!H28</f>
        <v>1.1853</v>
      </c>
      <c r="X29" s="553">
        <v>500000000</v>
      </c>
      <c r="Y29" s="553">
        <v>500000001</v>
      </c>
    </row>
    <row r="30" spans="1:29" s="564" customFormat="1" ht="21.75" thickBot="1" x14ac:dyDescent="0.4">
      <c r="A30" s="616"/>
      <c r="B30" s="617"/>
      <c r="C30" s="617"/>
      <c r="D30" s="617"/>
      <c r="E30" s="617"/>
      <c r="F30" s="617"/>
      <c r="G30" s="617"/>
      <c r="H30" s="617"/>
      <c r="I30" s="617"/>
      <c r="J30" s="617"/>
      <c r="K30" s="618" t="s">
        <v>635</v>
      </c>
      <c r="L30" s="619">
        <f t="shared" si="0"/>
        <v>1.1788000000000001</v>
      </c>
      <c r="N30" s="540"/>
      <c r="Q30" s="540"/>
      <c r="R30" s="612"/>
      <c r="U30" s="620">
        <v>500000001</v>
      </c>
      <c r="V30" s="621">
        <f>+[5]Sheet1!H29</f>
        <v>1.1788000000000001</v>
      </c>
      <c r="X30" s="553">
        <v>500000001</v>
      </c>
      <c r="Y30" s="622"/>
    </row>
    <row r="31" spans="1:29" ht="22.5" customHeight="1" x14ac:dyDescent="0.35">
      <c r="A31" s="1484" t="s">
        <v>636</v>
      </c>
      <c r="B31" s="1484"/>
      <c r="C31" s="1484"/>
      <c r="D31" s="1484"/>
      <c r="E31" s="1484"/>
      <c r="F31" s="1484"/>
      <c r="G31" s="1484"/>
      <c r="H31" s="1484"/>
      <c r="I31" s="1484"/>
      <c r="J31" s="1484"/>
      <c r="K31" s="624"/>
    </row>
    <row r="32" spans="1:29" ht="18" customHeight="1" x14ac:dyDescent="0.35">
      <c r="A32" s="1482" t="s">
        <v>637</v>
      </c>
      <c r="G32" s="1483"/>
      <c r="H32" s="1483"/>
      <c r="I32" s="1483"/>
      <c r="J32" s="1483"/>
      <c r="K32" s="1483"/>
    </row>
    <row r="33" spans="7:11" x14ac:dyDescent="0.35">
      <c r="G33" s="624"/>
      <c r="H33" s="624"/>
      <c r="I33" s="624"/>
      <c r="J33" s="624"/>
      <c r="K33" s="624"/>
    </row>
    <row r="34" spans="7:11" x14ac:dyDescent="0.35">
      <c r="G34" s="1435"/>
      <c r="H34" s="1435"/>
      <c r="I34" s="1435"/>
      <c r="J34" s="1435"/>
      <c r="K34" s="1435"/>
    </row>
    <row r="35" spans="7:11" x14ac:dyDescent="0.35">
      <c r="G35" s="624"/>
      <c r="H35" s="624"/>
      <c r="I35" s="624"/>
      <c r="J35" s="624"/>
      <c r="K35" s="624"/>
    </row>
    <row r="36" spans="7:11" x14ac:dyDescent="0.35">
      <c r="G36" s="1435"/>
      <c r="H36" s="1435"/>
      <c r="I36" s="1435"/>
      <c r="J36" s="1435"/>
      <c r="K36" s="1435"/>
    </row>
    <row r="37" spans="7:11" x14ac:dyDescent="0.35">
      <c r="G37" s="1436"/>
      <c r="H37" s="1436"/>
      <c r="I37" s="1436"/>
      <c r="J37" s="1436"/>
      <c r="K37" s="1436"/>
    </row>
    <row r="38" spans="7:11" x14ac:dyDescent="0.35">
      <c r="G38" s="623"/>
      <c r="H38" s="623"/>
      <c r="I38" s="623"/>
      <c r="J38" s="623"/>
      <c r="K38" s="623"/>
    </row>
    <row r="39" spans="7:11" x14ac:dyDescent="0.35">
      <c r="G39" s="1436"/>
      <c r="H39" s="1436"/>
      <c r="I39" s="1436"/>
      <c r="J39" s="1436"/>
      <c r="K39" s="1436"/>
    </row>
  </sheetData>
  <mergeCells count="29">
    <mergeCell ref="A31:J31"/>
    <mergeCell ref="A11:J12"/>
    <mergeCell ref="A1:L1"/>
    <mergeCell ref="C3:I3"/>
    <mergeCell ref="K3:L3"/>
    <mergeCell ref="C4:I4"/>
    <mergeCell ref="A5:J6"/>
    <mergeCell ref="L5:L6"/>
    <mergeCell ref="A7:A10"/>
    <mergeCell ref="B7:I7"/>
    <mergeCell ref="B8:I8"/>
    <mergeCell ref="B9:I9"/>
    <mergeCell ref="B10:I10"/>
    <mergeCell ref="A13:D15"/>
    <mergeCell ref="E13:E15"/>
    <mergeCell ref="F13:H14"/>
    <mergeCell ref="I13:I15"/>
    <mergeCell ref="J13:J15"/>
    <mergeCell ref="F15:H15"/>
    <mergeCell ref="A16:A20"/>
    <mergeCell ref="H16:J16"/>
    <mergeCell ref="H17:J17"/>
    <mergeCell ref="H18:J18"/>
    <mergeCell ref="H19:J19"/>
    <mergeCell ref="H20:J20"/>
    <mergeCell ref="G34:K34"/>
    <mergeCell ref="G36:K36"/>
    <mergeCell ref="G37:K37"/>
    <mergeCell ref="G39:K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workbookViewId="0">
      <selection activeCell="K10" sqref="K10"/>
    </sheetView>
  </sheetViews>
  <sheetFormatPr defaultColWidth="9.140625" defaultRowHeight="24" x14ac:dyDescent="0.55000000000000004"/>
  <cols>
    <col min="1" max="4" width="5.7109375" style="18" customWidth="1"/>
    <col min="5" max="5" width="7.140625" style="18" customWidth="1"/>
    <col min="6" max="19" width="5.7109375" style="18" customWidth="1"/>
    <col min="20" max="16384" width="9.140625" style="18"/>
  </cols>
  <sheetData>
    <row r="1" spans="1:16" ht="39.75" x14ac:dyDescent="0.8">
      <c r="A1" s="630" t="s">
        <v>62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</row>
    <row r="2" spans="1:16" ht="14.25" customHeight="1" x14ac:dyDescent="0.55000000000000004"/>
    <row r="3" spans="1:16" ht="29.25" x14ac:dyDescent="0.6">
      <c r="A3" s="19" t="s">
        <v>76</v>
      </c>
    </row>
    <row r="4" spans="1:16" ht="29.25" x14ac:dyDescent="0.6">
      <c r="A4" s="19" t="s">
        <v>68</v>
      </c>
      <c r="F4" s="19"/>
      <c r="H4" s="19" t="s">
        <v>78</v>
      </c>
    </row>
    <row r="5" spans="1:16" ht="30" thickBot="1" x14ac:dyDescent="0.65">
      <c r="A5" s="34" t="s">
        <v>77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9.9499999999999993" customHeight="1" x14ac:dyDescent="0.55000000000000004"/>
    <row r="7" spans="1:16" x14ac:dyDescent="0.55000000000000004">
      <c r="A7" s="21" t="s">
        <v>63</v>
      </c>
      <c r="B7" s="21"/>
      <c r="C7" s="21"/>
      <c r="K7" s="20"/>
    </row>
    <row r="8" spans="1:16" ht="10.5" customHeight="1" x14ac:dyDescent="0.55000000000000004"/>
    <row r="9" spans="1:16" x14ac:dyDescent="0.55000000000000004">
      <c r="A9" s="18" t="s">
        <v>64</v>
      </c>
    </row>
    <row r="10" spans="1:16" x14ac:dyDescent="0.55000000000000004">
      <c r="A10" s="18" t="s">
        <v>75</v>
      </c>
      <c r="E10" s="21" t="str">
        <f>'ข้อมูลโครงการ '!D2</f>
        <v>งานปรับปรุงซ่อมแซมอาคารเรียนและอาคารประกอบ</v>
      </c>
      <c r="F10" s="21"/>
      <c r="G10" s="21"/>
      <c r="H10" s="21"/>
      <c r="I10" s="21"/>
      <c r="J10" s="21"/>
      <c r="K10" s="21" t="str">
        <f>'ข้อมูลโครงการ '!D3</f>
        <v>37 หมู่ 8 ต.หนองหงส์ อ.ทุ่งสง จ.นครศรีธรรมราช</v>
      </c>
      <c r="L10" s="21"/>
    </row>
    <row r="11" spans="1:16" ht="9.9499999999999993" customHeight="1" x14ac:dyDescent="0.55000000000000004"/>
    <row r="12" spans="1:16" ht="36" customHeight="1" x14ac:dyDescent="0.55000000000000004">
      <c r="A12" s="22" t="s">
        <v>79</v>
      </c>
      <c r="B12" s="22"/>
      <c r="F12" s="23"/>
      <c r="G12" s="24"/>
      <c r="J12" s="25"/>
    </row>
    <row r="13" spans="1:16" x14ac:dyDescent="0.55000000000000004">
      <c r="A13" s="21" t="str">
        <f>'ข้อมูลโครงการ '!D2</f>
        <v>งานปรับปรุงซ่อมแซมอาคารเรียนและอาคารประกอบ</v>
      </c>
      <c r="B13" s="26"/>
      <c r="F13" s="21" t="str">
        <f>'ข้อมูลโครงการ '!D3</f>
        <v>37 หมู่ 8 ต.หนองหงส์ อ.ทุ่งสง จ.นครศรีธรรมราช</v>
      </c>
      <c r="G13" s="27"/>
      <c r="H13" s="28"/>
      <c r="J13" s="25"/>
      <c r="L13" s="29" t="s">
        <v>80</v>
      </c>
    </row>
    <row r="14" spans="1:16" x14ac:dyDescent="0.55000000000000004">
      <c r="A14" s="29" t="s">
        <v>81</v>
      </c>
      <c r="B14" s="26"/>
      <c r="F14" s="21"/>
      <c r="G14" s="27"/>
      <c r="H14" s="28"/>
      <c r="J14" s="25"/>
      <c r="L14" s="29"/>
    </row>
    <row r="15" spans="1:16" x14ac:dyDescent="0.55000000000000004">
      <c r="A15" s="18" t="s">
        <v>82</v>
      </c>
      <c r="B15" s="26"/>
      <c r="F15" s="28"/>
      <c r="G15" s="27"/>
      <c r="H15" s="28"/>
      <c r="J15" s="25"/>
    </row>
    <row r="16" spans="1:16" x14ac:dyDescent="0.55000000000000004">
      <c r="A16" s="18" t="s">
        <v>83</v>
      </c>
      <c r="B16" s="26"/>
      <c r="F16" s="28"/>
      <c r="G16" s="30"/>
      <c r="H16" s="28"/>
      <c r="I16" s="631" t="e">
        <f>#REF!</f>
        <v>#REF!</v>
      </c>
      <c r="J16" s="631"/>
      <c r="K16" s="631"/>
      <c r="L16" s="631"/>
      <c r="M16" s="18" t="s">
        <v>65</v>
      </c>
    </row>
    <row r="17" spans="1:16" x14ac:dyDescent="0.55000000000000004">
      <c r="A17" s="18" t="s">
        <v>66</v>
      </c>
      <c r="B17" s="632" t="str">
        <f>[4]ปร.6!$G$24</f>
        <v>หนึ่งล้านสองแสนสองหมื่นเก้าพันบาทถ้วน</v>
      </c>
      <c r="C17" s="632"/>
      <c r="D17" s="632"/>
      <c r="E17" s="632"/>
      <c r="F17" s="632"/>
      <c r="G17" s="632"/>
      <c r="H17" s="632"/>
      <c r="I17" s="31" t="s">
        <v>25</v>
      </c>
      <c r="J17" s="18" t="s">
        <v>84</v>
      </c>
    </row>
    <row r="18" spans="1:16" ht="9.9499999999999993" customHeight="1" x14ac:dyDescent="0.55000000000000004">
      <c r="B18" s="26"/>
      <c r="C18" s="32"/>
      <c r="F18" s="28"/>
      <c r="G18" s="30"/>
      <c r="H18" s="28"/>
      <c r="J18" s="25"/>
    </row>
    <row r="19" spans="1:16" ht="38.25" customHeight="1" x14ac:dyDescent="0.55000000000000004">
      <c r="B19" s="29" t="s">
        <v>85</v>
      </c>
      <c r="J19" s="25"/>
      <c r="L19" s="29"/>
    </row>
    <row r="20" spans="1:16" ht="15" customHeight="1" x14ac:dyDescent="0.55000000000000004">
      <c r="F20" s="17"/>
      <c r="G20" s="17"/>
      <c r="H20" s="17"/>
      <c r="L20" s="29"/>
    </row>
    <row r="21" spans="1:16" ht="15" customHeight="1" x14ac:dyDescent="0.55000000000000004">
      <c r="I21" s="17"/>
    </row>
    <row r="22" spans="1:16" x14ac:dyDescent="0.55000000000000004">
      <c r="E22" s="29" t="s">
        <v>67</v>
      </c>
      <c r="F22" s="18" t="s">
        <v>61</v>
      </c>
      <c r="H22" s="29"/>
      <c r="J22" s="29" t="str">
        <f>'ข้อมูลโครงการ '!$C$19</f>
        <v>ประธานกรรมการ</v>
      </c>
      <c r="M22" s="25"/>
      <c r="N22" s="22"/>
    </row>
    <row r="23" spans="1:16" x14ac:dyDescent="0.55000000000000004">
      <c r="E23" s="25" t="s">
        <v>44</v>
      </c>
      <c r="F23" s="629" t="str">
        <f>'ข้อมูลโครงการ '!$D$19</f>
        <v>นายสนั่น  ทิพย์วารีรมย์</v>
      </c>
      <c r="G23" s="629"/>
      <c r="H23" s="629"/>
      <c r="I23" s="629"/>
      <c r="J23" s="18" t="s">
        <v>25</v>
      </c>
    </row>
    <row r="24" spans="1:16" x14ac:dyDescent="0.55000000000000004">
      <c r="F24" s="629" t="str">
        <f>'ข้อมูลโครงการ '!$G$19</f>
        <v>ผู้อำนวยการกองช่าง</v>
      </c>
      <c r="G24" s="629"/>
      <c r="H24" s="629"/>
      <c r="I24" s="629"/>
      <c r="N24" s="629"/>
      <c r="O24" s="629"/>
      <c r="P24" s="629"/>
    </row>
    <row r="25" spans="1:16" ht="15" customHeight="1" x14ac:dyDescent="0.55000000000000004">
      <c r="G25" s="31"/>
    </row>
    <row r="26" spans="1:16" x14ac:dyDescent="0.55000000000000004">
      <c r="E26" s="29" t="s">
        <v>67</v>
      </c>
      <c r="F26" s="18" t="s">
        <v>61</v>
      </c>
      <c r="H26" s="29"/>
      <c r="J26" s="29" t="str">
        <f>'ข้อมูลโครงการ '!$C$20</f>
        <v>กรรมการ</v>
      </c>
    </row>
    <row r="27" spans="1:16" x14ac:dyDescent="0.55000000000000004">
      <c r="E27" s="25" t="s">
        <v>44</v>
      </c>
      <c r="F27" s="629" t="str">
        <f>'ข้อมูลโครงการ '!$D$20</f>
        <v>นายเฉลิม  พันธ์ฤทธิ์ดำ</v>
      </c>
      <c r="G27" s="629"/>
      <c r="H27" s="629"/>
      <c r="I27" s="629"/>
      <c r="J27" s="18" t="s">
        <v>25</v>
      </c>
    </row>
    <row r="28" spans="1:16" x14ac:dyDescent="0.55000000000000004">
      <c r="F28" s="629" t="str">
        <f>'ข้อมูลโครงการ '!$G$20</f>
        <v>หัวหน้าฝ่ายการโยธา</v>
      </c>
      <c r="G28" s="629"/>
      <c r="H28" s="629"/>
      <c r="I28" s="629"/>
    </row>
    <row r="29" spans="1:16" ht="15" customHeight="1" x14ac:dyDescent="0.55000000000000004">
      <c r="G29" s="31"/>
    </row>
    <row r="30" spans="1:16" x14ac:dyDescent="0.55000000000000004">
      <c r="E30" s="29" t="s">
        <v>67</v>
      </c>
      <c r="F30" s="18" t="s">
        <v>61</v>
      </c>
      <c r="H30" s="29"/>
      <c r="J30" s="29" t="str">
        <f>'ข้อมูลโครงการ '!$C$21</f>
        <v>กรรมการ</v>
      </c>
    </row>
    <row r="31" spans="1:16" x14ac:dyDescent="0.55000000000000004">
      <c r="E31" s="25" t="s">
        <v>44</v>
      </c>
      <c r="F31" s="629" t="str">
        <f>'ข้อมูลโครงการ '!$D$21</f>
        <v>นายอนุชา ธนาวุฒิ</v>
      </c>
      <c r="G31" s="629"/>
      <c r="H31" s="629"/>
      <c r="I31" s="629"/>
      <c r="J31" s="18" t="s">
        <v>25</v>
      </c>
    </row>
    <row r="32" spans="1:16" x14ac:dyDescent="0.55000000000000004">
      <c r="F32" s="629" t="str">
        <f>'ข้อมูลโครงการ '!$G$21</f>
        <v>หัวหน้าฝ่ายแบบแผนฯ</v>
      </c>
      <c r="G32" s="629"/>
      <c r="H32" s="629"/>
      <c r="I32" s="629"/>
    </row>
    <row r="33" spans="1:10" ht="15" customHeight="1" x14ac:dyDescent="0.55000000000000004">
      <c r="A33" s="33"/>
      <c r="B33" s="33"/>
      <c r="C33" s="33"/>
      <c r="D33" s="33"/>
      <c r="E33" s="33"/>
      <c r="F33" s="33"/>
    </row>
    <row r="34" spans="1:10" x14ac:dyDescent="0.55000000000000004">
      <c r="E34" s="29" t="s">
        <v>67</v>
      </c>
      <c r="F34" s="18" t="s">
        <v>61</v>
      </c>
      <c r="H34" s="29"/>
      <c r="J34" s="29" t="str">
        <f>'ข้อมูลโครงการ '!$C$23</f>
        <v>กรรมการและเลขานุการ</v>
      </c>
    </row>
    <row r="35" spans="1:10" x14ac:dyDescent="0.55000000000000004">
      <c r="E35" s="25" t="s">
        <v>44</v>
      </c>
      <c r="F35" s="629" t="str">
        <f>'ข้อมูลโครงการ '!$D$23</f>
        <v>นายทวีศักดิ์  อนุสุวรรณ</v>
      </c>
      <c r="G35" s="629"/>
      <c r="H35" s="629"/>
      <c r="I35" s="629"/>
      <c r="J35" s="18" t="s">
        <v>25</v>
      </c>
    </row>
    <row r="36" spans="1:10" x14ac:dyDescent="0.55000000000000004">
      <c r="F36" s="629" t="str">
        <f>'ข้อมูลโครงการ '!$G$23</f>
        <v xml:space="preserve"> วิศวกรโยธา 5</v>
      </c>
      <c r="G36" s="629"/>
      <c r="H36" s="629"/>
      <c r="I36" s="629"/>
    </row>
    <row r="39" spans="1:10" x14ac:dyDescent="0.55000000000000004">
      <c r="G39" s="31"/>
    </row>
    <row r="43" spans="1:10" x14ac:dyDescent="0.55000000000000004">
      <c r="D43" s="17"/>
      <c r="E43" s="17"/>
    </row>
    <row r="44" spans="1:10" x14ac:dyDescent="0.55000000000000004">
      <c r="D44" s="17"/>
    </row>
    <row r="45" spans="1:10" x14ac:dyDescent="0.55000000000000004">
      <c r="F45" s="17"/>
      <c r="G45" s="17"/>
      <c r="H45" s="17"/>
    </row>
    <row r="46" spans="1:10" x14ac:dyDescent="0.55000000000000004">
      <c r="E46" s="17"/>
      <c r="F46" s="17"/>
      <c r="G46" s="17"/>
      <c r="H46" s="17"/>
      <c r="I46" s="17"/>
    </row>
    <row r="47" spans="1:10" x14ac:dyDescent="0.55000000000000004">
      <c r="G47" s="31"/>
    </row>
  </sheetData>
  <mergeCells count="12">
    <mergeCell ref="F36:I36"/>
    <mergeCell ref="A1:P1"/>
    <mergeCell ref="F31:I31"/>
    <mergeCell ref="F32:I32"/>
    <mergeCell ref="N24:P24"/>
    <mergeCell ref="I16:L16"/>
    <mergeCell ref="B17:H17"/>
    <mergeCell ref="F24:I24"/>
    <mergeCell ref="F28:I28"/>
    <mergeCell ref="F23:I23"/>
    <mergeCell ref="F27:I27"/>
    <mergeCell ref="F35:I35"/>
  </mergeCells>
  <phoneticPr fontId="2" type="noConversion"/>
  <pageMargins left="0.94488188976377963" right="0.55118110236220474" top="0.6" bottom="0.6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Draw" shapeId="926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19050</xdr:rowOff>
              </from>
              <to>
                <xdr:col>1</xdr:col>
                <xdr:colOff>171450</xdr:colOff>
                <xdr:row>1</xdr:row>
                <xdr:rowOff>47625</xdr:rowOff>
              </to>
            </anchor>
          </objectPr>
        </oleObject>
      </mc:Choice>
      <mc:Fallback>
        <oleObject progId="MSDraw" shapeId="926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28"/>
  <sheetViews>
    <sheetView topLeftCell="B1" workbookViewId="0">
      <selection activeCell="D2" sqref="D2"/>
    </sheetView>
  </sheetViews>
  <sheetFormatPr defaultColWidth="9.140625" defaultRowHeight="23.25" x14ac:dyDescent="0.5"/>
  <cols>
    <col min="1" max="2" width="9.140625" style="1"/>
    <col min="3" max="3" width="33.140625" style="1" customWidth="1"/>
    <col min="4" max="4" width="18.7109375" style="1" customWidth="1"/>
    <col min="5" max="5" width="14.42578125" style="1" customWidth="1"/>
    <col min="6" max="6" width="11.85546875" style="1" customWidth="1"/>
    <col min="7" max="16384" width="9.140625" style="1"/>
  </cols>
  <sheetData>
    <row r="1" spans="1:13" ht="34.5" x14ac:dyDescent="0.7">
      <c r="A1" s="633" t="s">
        <v>56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13" ht="24.95" customHeight="1" x14ac:dyDescent="0.6">
      <c r="C2" s="4" t="s">
        <v>92</v>
      </c>
      <c r="D2" s="5" t="s">
        <v>175</v>
      </c>
      <c r="E2" s="6"/>
      <c r="F2" s="6"/>
      <c r="G2" s="6"/>
      <c r="H2" s="6"/>
      <c r="I2" s="6"/>
      <c r="J2" s="6"/>
      <c r="K2" s="6"/>
      <c r="L2" s="6"/>
    </row>
    <row r="3" spans="1:13" ht="24.95" customHeight="1" x14ac:dyDescent="0.6">
      <c r="C3" s="4" t="s">
        <v>26</v>
      </c>
      <c r="D3" s="5" t="s">
        <v>158</v>
      </c>
      <c r="E3" s="6"/>
      <c r="F3" s="6"/>
      <c r="G3" s="6"/>
      <c r="H3" s="6"/>
      <c r="I3" s="6"/>
      <c r="J3" s="6"/>
      <c r="K3" s="6"/>
      <c r="L3" s="6"/>
    </row>
    <row r="4" spans="1:13" ht="24.95" customHeight="1" x14ac:dyDescent="0.6">
      <c r="C4" s="4" t="s">
        <v>35</v>
      </c>
      <c r="D4" s="5" t="s">
        <v>155</v>
      </c>
      <c r="E4" s="6"/>
      <c r="F4" s="6"/>
      <c r="G4" s="6"/>
      <c r="H4" s="6"/>
      <c r="I4" s="6"/>
      <c r="J4" s="6"/>
      <c r="K4" s="6"/>
      <c r="L4" s="6"/>
    </row>
    <row r="5" spans="1:13" ht="24.95" customHeight="1" x14ac:dyDescent="0.6">
      <c r="C5" s="4" t="s">
        <v>32</v>
      </c>
      <c r="D5" s="7"/>
      <c r="E5" s="6"/>
      <c r="F5" s="6"/>
      <c r="G5" s="6"/>
      <c r="H5" s="6"/>
      <c r="I5" s="6"/>
      <c r="J5" s="6"/>
      <c r="K5" s="6"/>
      <c r="L5" s="6"/>
    </row>
    <row r="6" spans="1:13" ht="24.95" customHeight="1" x14ac:dyDescent="0.6">
      <c r="C6" s="4" t="s">
        <v>27</v>
      </c>
      <c r="D6" s="5" t="s">
        <v>28</v>
      </c>
      <c r="E6" s="6"/>
      <c r="F6" s="6"/>
      <c r="G6" s="6"/>
      <c r="H6" s="6"/>
      <c r="I6" s="6"/>
      <c r="J6" s="6"/>
      <c r="K6" s="6"/>
      <c r="L6" s="6"/>
    </row>
    <row r="7" spans="1:13" ht="24.95" customHeight="1" x14ac:dyDescent="0.6">
      <c r="C7" s="4" t="s">
        <v>29</v>
      </c>
      <c r="D7" s="9" t="s">
        <v>156</v>
      </c>
      <c r="E7" s="6"/>
      <c r="F7" s="8"/>
      <c r="G7" s="9"/>
      <c r="H7" s="6"/>
      <c r="I7" s="6"/>
      <c r="J7" s="6"/>
      <c r="K7" s="6"/>
      <c r="L7" s="6"/>
    </row>
    <row r="8" spans="1:13" ht="24.95" customHeight="1" x14ac:dyDescent="0.6">
      <c r="C8" s="4"/>
      <c r="D8" s="9"/>
      <c r="E8" s="6"/>
      <c r="F8" s="8"/>
      <c r="G8" s="9"/>
      <c r="H8" s="6"/>
      <c r="I8" s="6"/>
      <c r="J8" s="6"/>
      <c r="K8" s="6"/>
      <c r="L8" s="6"/>
    </row>
    <row r="9" spans="1:13" ht="24.95" customHeight="1" x14ac:dyDescent="0.6">
      <c r="C9" s="4" t="s">
        <v>34</v>
      </c>
      <c r="D9" s="5"/>
      <c r="E9" s="6"/>
      <c r="F9" s="6"/>
      <c r="G9" s="6"/>
      <c r="H9" s="6"/>
      <c r="I9" s="6"/>
      <c r="J9" s="6"/>
      <c r="K9" s="6"/>
      <c r="L9" s="6"/>
    </row>
    <row r="10" spans="1:13" ht="24.95" customHeight="1" x14ac:dyDescent="0.6">
      <c r="C10" s="4" t="s">
        <v>89</v>
      </c>
      <c r="D10" s="5" t="s">
        <v>0</v>
      </c>
      <c r="E10" s="6"/>
      <c r="F10" s="6"/>
      <c r="G10" s="6"/>
      <c r="H10" s="6"/>
      <c r="I10" s="6"/>
      <c r="J10" s="6"/>
      <c r="K10" s="6"/>
      <c r="L10" s="6"/>
    </row>
    <row r="11" spans="1:13" ht="24.95" customHeight="1" x14ac:dyDescent="0.6">
      <c r="C11" s="4" t="s">
        <v>33</v>
      </c>
      <c r="D11" s="5" t="s">
        <v>88</v>
      </c>
      <c r="E11" s="6"/>
      <c r="F11" s="6"/>
      <c r="G11" s="6"/>
      <c r="H11" s="6"/>
      <c r="I11" s="6"/>
      <c r="J11" s="6"/>
      <c r="K11" s="6"/>
      <c r="L11" s="6"/>
    </row>
    <row r="12" spans="1:13" ht="24.95" customHeight="1" x14ac:dyDescent="0.6">
      <c r="C12" s="4" t="s">
        <v>60</v>
      </c>
      <c r="D12" s="5" t="s">
        <v>58</v>
      </c>
      <c r="E12" s="6"/>
      <c r="F12" s="6"/>
      <c r="G12" s="6"/>
      <c r="H12" s="6"/>
      <c r="I12" s="6"/>
      <c r="J12" s="6"/>
      <c r="K12" s="6"/>
      <c r="L12" s="6"/>
    </row>
    <row r="13" spans="1:13" ht="24.95" customHeight="1" x14ac:dyDescent="0.6">
      <c r="C13" s="4" t="s">
        <v>91</v>
      </c>
      <c r="D13" s="5" t="s">
        <v>90</v>
      </c>
      <c r="E13" s="6"/>
      <c r="F13" s="6"/>
      <c r="G13" s="6"/>
      <c r="H13" s="6"/>
      <c r="I13" s="6"/>
      <c r="J13" s="6"/>
      <c r="K13" s="6"/>
      <c r="L13" s="6"/>
    </row>
    <row r="14" spans="1:13" ht="24.95" customHeight="1" x14ac:dyDescent="0.6">
      <c r="C14" s="4" t="s">
        <v>30</v>
      </c>
      <c r="D14" s="144" t="s">
        <v>123</v>
      </c>
      <c r="E14" s="6"/>
      <c r="F14" s="6"/>
      <c r="G14" s="6"/>
      <c r="H14" s="6"/>
      <c r="I14" s="6"/>
      <c r="J14" s="6"/>
      <c r="K14" s="6"/>
      <c r="L14" s="6"/>
    </row>
    <row r="15" spans="1:13" ht="24.95" customHeight="1" x14ac:dyDescent="0.6">
      <c r="C15" s="4" t="s">
        <v>59</v>
      </c>
      <c r="D15" s="5" t="s">
        <v>93</v>
      </c>
      <c r="E15" s="6"/>
      <c r="F15" s="6"/>
      <c r="G15" s="6"/>
      <c r="H15" s="6"/>
      <c r="I15" s="6"/>
      <c r="J15" s="6"/>
      <c r="K15" s="6"/>
      <c r="L15" s="6"/>
    </row>
    <row r="16" spans="1:13" ht="24.95" customHeight="1" x14ac:dyDescent="0.6">
      <c r="C16" s="4" t="s">
        <v>31</v>
      </c>
      <c r="D16" s="10">
        <v>16</v>
      </c>
      <c r="E16" s="36" t="s">
        <v>152</v>
      </c>
      <c r="F16" s="10">
        <v>2562</v>
      </c>
      <c r="G16" s="8"/>
      <c r="H16" s="10"/>
      <c r="I16" s="6"/>
      <c r="J16" s="6"/>
      <c r="K16" s="6"/>
      <c r="L16" s="6"/>
    </row>
    <row r="17" spans="3:12" ht="24.95" customHeight="1" x14ac:dyDescent="0.6">
      <c r="C17" s="4" t="s">
        <v>95</v>
      </c>
      <c r="D17" s="10">
        <v>1</v>
      </c>
      <c r="E17" s="36" t="s">
        <v>17</v>
      </c>
      <c r="F17" s="10"/>
      <c r="G17" s="8"/>
      <c r="H17" s="10"/>
      <c r="I17" s="6"/>
      <c r="J17" s="6"/>
      <c r="K17" s="6"/>
      <c r="L17" s="6"/>
    </row>
    <row r="18" spans="3:12" ht="24.95" customHeight="1" x14ac:dyDescent="0.6">
      <c r="C18" s="4" t="s">
        <v>48</v>
      </c>
      <c r="D18" s="11"/>
      <c r="E18" s="6"/>
      <c r="F18" s="6"/>
      <c r="G18" s="6"/>
      <c r="H18" s="6"/>
      <c r="I18" s="6"/>
      <c r="J18" s="6"/>
      <c r="K18" s="6"/>
      <c r="L18" s="6"/>
    </row>
    <row r="19" spans="3:12" ht="24.95" customHeight="1" x14ac:dyDescent="0.6">
      <c r="C19" s="12" t="s">
        <v>46</v>
      </c>
      <c r="D19" s="5" t="s">
        <v>88</v>
      </c>
      <c r="E19" s="13"/>
      <c r="F19" s="8" t="s">
        <v>50</v>
      </c>
      <c r="G19" s="5" t="s">
        <v>33</v>
      </c>
      <c r="H19" s="6"/>
      <c r="I19" s="6"/>
      <c r="J19" s="6"/>
      <c r="K19" s="6"/>
      <c r="L19" s="6"/>
    </row>
    <row r="20" spans="3:12" ht="24.95" customHeight="1" x14ac:dyDescent="0.6">
      <c r="C20" s="12" t="s">
        <v>47</v>
      </c>
      <c r="D20" s="5" t="s">
        <v>87</v>
      </c>
      <c r="E20" s="13"/>
      <c r="F20" s="8" t="s">
        <v>50</v>
      </c>
      <c r="G20" s="5" t="s">
        <v>9</v>
      </c>
      <c r="H20" s="6"/>
      <c r="I20" s="6"/>
      <c r="J20" s="6"/>
      <c r="K20" s="6"/>
      <c r="L20" s="6"/>
    </row>
    <row r="21" spans="3:12" ht="24.95" customHeight="1" x14ac:dyDescent="0.6">
      <c r="C21" s="12" t="s">
        <v>47</v>
      </c>
      <c r="D21" s="5" t="s">
        <v>7</v>
      </c>
      <c r="E21" s="13"/>
      <c r="F21" s="8" t="s">
        <v>50</v>
      </c>
      <c r="G21" s="5" t="s">
        <v>89</v>
      </c>
      <c r="H21" s="6"/>
      <c r="I21" s="6"/>
      <c r="J21" s="6"/>
      <c r="K21" s="6"/>
      <c r="L21" s="6"/>
    </row>
    <row r="22" spans="3:12" ht="24.95" customHeight="1" x14ac:dyDescent="0.6">
      <c r="C22" s="12" t="s">
        <v>47</v>
      </c>
      <c r="D22" s="5" t="s">
        <v>8</v>
      </c>
      <c r="E22" s="13"/>
      <c r="F22" s="8" t="s">
        <v>50</v>
      </c>
      <c r="G22" s="9" t="s">
        <v>10</v>
      </c>
      <c r="H22" s="6"/>
      <c r="I22" s="6"/>
      <c r="J22" s="6"/>
      <c r="K22" s="6"/>
      <c r="L22" s="6"/>
    </row>
    <row r="23" spans="3:12" ht="29.25" x14ac:dyDescent="0.6">
      <c r="C23" s="12" t="s">
        <v>70</v>
      </c>
      <c r="D23" s="5" t="s">
        <v>49</v>
      </c>
      <c r="E23" s="13"/>
      <c r="F23" s="8" t="s">
        <v>50</v>
      </c>
      <c r="G23" s="9" t="s">
        <v>69</v>
      </c>
      <c r="H23" s="6"/>
    </row>
    <row r="25" spans="3:12" ht="24" x14ac:dyDescent="0.55000000000000004">
      <c r="C25" s="14"/>
      <c r="D25" s="6"/>
    </row>
    <row r="26" spans="3:12" ht="24" x14ac:dyDescent="0.55000000000000004">
      <c r="C26" s="14"/>
      <c r="D26" s="15"/>
    </row>
    <row r="27" spans="3:12" ht="24" x14ac:dyDescent="0.55000000000000004">
      <c r="C27" s="14"/>
      <c r="D27" s="16"/>
    </row>
    <row r="28" spans="3:12" ht="24" x14ac:dyDescent="0.55000000000000004">
      <c r="C28" s="14"/>
      <c r="D28" s="6"/>
    </row>
  </sheetData>
  <mergeCells count="1">
    <mergeCell ref="A1:M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indexed="34"/>
  </sheetPr>
  <dimension ref="A1:AW46"/>
  <sheetViews>
    <sheetView topLeftCell="A7" zoomScale="130" zoomScaleNormal="130" workbookViewId="0">
      <selection activeCell="AM45" sqref="AM45"/>
    </sheetView>
  </sheetViews>
  <sheetFormatPr defaultColWidth="9.140625" defaultRowHeight="17.25" x14ac:dyDescent="0.3"/>
  <cols>
    <col min="1" max="2" width="3.28515625" style="38" customWidth="1"/>
    <col min="3" max="14" width="2.7109375" style="38" customWidth="1"/>
    <col min="15" max="15" width="3.42578125" style="38" customWidth="1"/>
    <col min="16" max="20" width="2.7109375" style="38" customWidth="1"/>
    <col min="21" max="22" width="2.85546875" style="38" customWidth="1"/>
    <col min="23" max="23" width="4.28515625" style="38" customWidth="1"/>
    <col min="24" max="24" width="5.5703125" style="38" customWidth="1"/>
    <col min="25" max="25" width="3.42578125" style="38" customWidth="1"/>
    <col min="26" max="33" width="2.7109375" style="38" customWidth="1"/>
    <col min="34" max="34" width="3" style="38" customWidth="1"/>
    <col min="35" max="38" width="2.7109375" style="38" customWidth="1"/>
    <col min="39" max="39" width="22.28515625" style="38" customWidth="1"/>
    <col min="40" max="48" width="2.7109375" style="38" customWidth="1"/>
    <col min="49" max="49" width="17.42578125" style="38" customWidth="1"/>
    <col min="50" max="55" width="2.7109375" style="38" customWidth="1"/>
    <col min="56" max="16384" width="9.140625" style="38"/>
  </cols>
  <sheetData>
    <row r="1" spans="1:46" ht="18.75" x14ac:dyDescent="0.3">
      <c r="A1" s="634" t="s">
        <v>119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146"/>
    </row>
    <row r="2" spans="1:46" ht="18.95" customHeight="1" x14ac:dyDescent="0.3">
      <c r="A2" s="79" t="s">
        <v>98</v>
      </c>
      <c r="B2" s="79"/>
      <c r="I2" s="38" t="str">
        <f>'ข้อมูลโครงการ '!D4</f>
        <v>อาคารสถานที่</v>
      </c>
    </row>
    <row r="3" spans="1:46" ht="18.95" customHeight="1" x14ac:dyDescent="0.3">
      <c r="A3" s="79" t="s">
        <v>99</v>
      </c>
      <c r="B3" s="79"/>
      <c r="I3" s="38" t="s">
        <v>296</v>
      </c>
    </row>
    <row r="4" spans="1:46" ht="18.95" customHeight="1" x14ac:dyDescent="0.3">
      <c r="A4" s="79" t="s">
        <v>36</v>
      </c>
      <c r="B4" s="79"/>
      <c r="I4" s="38" t="str">
        <f>'ข้อมูลโครงการ '!D3</f>
        <v>37 หมู่ 8 ต.หนองหงส์ อ.ทุ่งสง จ.นครศรีธรรมราช</v>
      </c>
    </row>
    <row r="5" spans="1:46" ht="18.95" customHeight="1" x14ac:dyDescent="0.3">
      <c r="A5" s="79" t="s">
        <v>32</v>
      </c>
      <c r="B5" s="79"/>
      <c r="I5" s="177">
        <f>'ข้อมูลโครงการ '!D5</f>
        <v>0</v>
      </c>
    </row>
    <row r="6" spans="1:46" ht="18.95" customHeight="1" x14ac:dyDescent="0.3">
      <c r="A6" s="79" t="s">
        <v>102</v>
      </c>
      <c r="B6" s="79"/>
      <c r="L6" s="38" t="str">
        <f>'ข้อมูลโครงการ '!D14</f>
        <v>โรงเรียนโสตศึกษาจังหวัดนครศรีธรรมราช</v>
      </c>
    </row>
    <row r="7" spans="1:46" ht="18.95" customHeight="1" x14ac:dyDescent="0.3">
      <c r="A7" s="79" t="s">
        <v>109</v>
      </c>
      <c r="B7" s="79"/>
      <c r="J7" s="642">
        <v>21</v>
      </c>
      <c r="K7" s="642"/>
      <c r="L7" s="79" t="s">
        <v>18</v>
      </c>
      <c r="Q7" s="79"/>
      <c r="U7" s="642"/>
      <c r="V7" s="642"/>
      <c r="W7" s="642"/>
      <c r="Y7" s="79"/>
    </row>
    <row r="8" spans="1:46" ht="18.95" customHeight="1" x14ac:dyDescent="0.3">
      <c r="A8" s="79" t="s">
        <v>40</v>
      </c>
      <c r="B8" s="79"/>
      <c r="H8" s="642">
        <v>1</v>
      </c>
      <c r="I8" s="642"/>
      <c r="J8" s="643" t="s">
        <v>41</v>
      </c>
      <c r="K8" s="643"/>
      <c r="L8" s="644" t="s">
        <v>297</v>
      </c>
      <c r="M8" s="644"/>
      <c r="N8" s="644"/>
      <c r="O8" s="644"/>
      <c r="P8" s="644"/>
      <c r="Q8" s="645" t="s">
        <v>42</v>
      </c>
      <c r="R8" s="645"/>
      <c r="S8" s="642">
        <v>2566</v>
      </c>
      <c r="T8" s="642"/>
      <c r="U8" s="642"/>
      <c r="V8" s="642"/>
    </row>
    <row r="9" spans="1:46" ht="18.95" customHeight="1" thickBot="1" x14ac:dyDescent="0.35">
      <c r="AE9" s="641" t="s">
        <v>101</v>
      </c>
      <c r="AF9" s="641"/>
      <c r="AG9" s="641"/>
      <c r="AH9" s="641"/>
    </row>
    <row r="10" spans="1:46" ht="45.75" customHeight="1" thickTop="1" thickBot="1" x14ac:dyDescent="0.35">
      <c r="A10" s="663" t="s">
        <v>11</v>
      </c>
      <c r="B10" s="663"/>
      <c r="C10" s="664" t="s">
        <v>12</v>
      </c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2"/>
      <c r="Z10" s="655" t="s">
        <v>5</v>
      </c>
      <c r="AA10" s="656"/>
      <c r="AB10" s="656"/>
      <c r="AC10" s="656"/>
      <c r="AD10" s="656"/>
      <c r="AE10" s="657"/>
      <c r="AF10" s="661" t="s">
        <v>21</v>
      </c>
      <c r="AG10" s="661"/>
      <c r="AH10" s="662"/>
    </row>
    <row r="11" spans="1:46" ht="18.95" customHeight="1" thickTop="1" x14ac:dyDescent="0.3">
      <c r="A11" s="45"/>
      <c r="B11" s="46"/>
      <c r="C11" s="47" t="s">
        <v>295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49"/>
      <c r="P11" s="49"/>
      <c r="Q11" s="49"/>
      <c r="R11" s="49"/>
      <c r="S11" s="49"/>
      <c r="T11" s="49"/>
      <c r="U11" s="50"/>
      <c r="V11" s="50"/>
      <c r="W11" s="50"/>
      <c r="X11" s="50"/>
      <c r="Y11" s="51"/>
      <c r="Z11" s="50"/>
      <c r="AA11" s="50"/>
      <c r="AB11" s="52"/>
      <c r="AC11" s="52"/>
      <c r="AD11" s="52"/>
      <c r="AE11" s="53"/>
      <c r="AF11" s="54"/>
      <c r="AG11" s="48"/>
      <c r="AH11" s="46"/>
    </row>
    <row r="12" spans="1:46" ht="18.95" customHeight="1" x14ac:dyDescent="0.3">
      <c r="A12" s="55"/>
      <c r="B12" s="56"/>
      <c r="C12" s="182" t="s">
        <v>6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8"/>
      <c r="P12" s="58"/>
      <c r="Q12" s="58"/>
      <c r="R12" s="58"/>
      <c r="S12" s="58"/>
      <c r="T12" s="58"/>
      <c r="U12" s="59"/>
      <c r="V12" s="59"/>
      <c r="W12" s="59"/>
      <c r="X12" s="59"/>
      <c r="Y12" s="60"/>
      <c r="Z12" s="61"/>
      <c r="AA12" s="61"/>
      <c r="AB12" s="62"/>
      <c r="AC12" s="62"/>
      <c r="AD12" s="62"/>
      <c r="AE12" s="63"/>
      <c r="AF12" s="64"/>
      <c r="AG12" s="65"/>
      <c r="AH12" s="56"/>
    </row>
    <row r="13" spans="1:46" ht="18.95" customHeight="1" x14ac:dyDescent="0.3">
      <c r="A13" s="689">
        <v>1</v>
      </c>
      <c r="B13" s="690"/>
      <c r="C13" s="182" t="s">
        <v>298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8"/>
      <c r="P13" s="58"/>
      <c r="Q13" s="58"/>
      <c r="R13" s="58"/>
      <c r="S13" s="58"/>
      <c r="T13" s="58"/>
      <c r="U13" s="59"/>
      <c r="V13" s="59"/>
      <c r="W13" s="59"/>
      <c r="X13" s="59"/>
      <c r="Y13" s="60"/>
      <c r="Z13" s="646">
        <v>28799000</v>
      </c>
      <c r="AA13" s="647"/>
      <c r="AB13" s="647"/>
      <c r="AC13" s="647"/>
      <c r="AD13" s="647"/>
      <c r="AE13" s="648"/>
      <c r="AF13" s="64"/>
      <c r="AG13" s="65"/>
      <c r="AH13" s="56"/>
    </row>
    <row r="14" spans="1:46" ht="18.95" customHeight="1" x14ac:dyDescent="0.3">
      <c r="A14" s="689">
        <v>2</v>
      </c>
      <c r="B14" s="694"/>
      <c r="C14" s="182" t="s">
        <v>299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  <c r="Z14" s="646">
        <v>1432000</v>
      </c>
      <c r="AA14" s="647"/>
      <c r="AB14" s="647"/>
      <c r="AC14" s="647"/>
      <c r="AD14" s="647"/>
      <c r="AE14" s="648"/>
      <c r="AF14" s="658"/>
      <c r="AG14" s="659"/>
      <c r="AH14" s="660"/>
    </row>
    <row r="15" spans="1:46" ht="18.95" customHeight="1" x14ac:dyDescent="0.3">
      <c r="A15" s="689">
        <v>3</v>
      </c>
      <c r="B15" s="694"/>
      <c r="C15" s="182" t="s">
        <v>300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  <c r="Z15" s="649"/>
      <c r="AA15" s="650"/>
      <c r="AB15" s="650"/>
      <c r="AC15" s="650"/>
      <c r="AD15" s="650"/>
      <c r="AE15" s="651"/>
      <c r="AF15" s="658"/>
      <c r="AG15" s="659"/>
      <c r="AH15" s="660"/>
      <c r="AM15" s="177"/>
      <c r="AQ15" s="642"/>
      <c r="AR15" s="642"/>
      <c r="AS15" s="642"/>
      <c r="AT15" s="642"/>
    </row>
    <row r="16" spans="1:46" ht="18.95" customHeight="1" x14ac:dyDescent="0.3">
      <c r="A16" s="649"/>
      <c r="B16" s="667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6"/>
      <c r="O16" s="66"/>
      <c r="P16" s="66"/>
      <c r="Q16" s="66"/>
      <c r="R16" s="66"/>
      <c r="S16" s="66"/>
      <c r="T16" s="66"/>
      <c r="U16" s="61"/>
      <c r="V16" s="61"/>
      <c r="W16" s="61"/>
      <c r="X16" s="61"/>
      <c r="Y16" s="68"/>
      <c r="Z16" s="652"/>
      <c r="AA16" s="653"/>
      <c r="AB16" s="653"/>
      <c r="AC16" s="653"/>
      <c r="AD16" s="653"/>
      <c r="AE16" s="654"/>
      <c r="AF16" s="658"/>
      <c r="AG16" s="659"/>
      <c r="AH16" s="660"/>
      <c r="AQ16" s="642"/>
      <c r="AR16" s="642"/>
      <c r="AS16" s="642"/>
      <c r="AT16" s="642"/>
    </row>
    <row r="17" spans="1:49" ht="18.95" customHeight="1" x14ac:dyDescent="0.3">
      <c r="A17" s="649"/>
      <c r="B17" s="667"/>
      <c r="C17" s="61"/>
      <c r="D17" s="61"/>
      <c r="E17" s="61"/>
      <c r="F17" s="61"/>
      <c r="G17" s="61"/>
      <c r="H17" s="61"/>
      <c r="I17" s="61"/>
      <c r="J17" s="61"/>
      <c r="K17" s="61"/>
      <c r="L17" s="174"/>
      <c r="M17" s="174"/>
      <c r="N17" s="175"/>
      <c r="O17" s="175"/>
      <c r="P17" s="175"/>
      <c r="Q17" s="175"/>
      <c r="R17" s="175"/>
      <c r="S17" s="175"/>
      <c r="T17" s="175"/>
      <c r="U17" s="174"/>
      <c r="V17" s="174"/>
      <c r="W17" s="174"/>
      <c r="X17" s="174"/>
      <c r="Y17" s="173"/>
      <c r="Z17" s="652"/>
      <c r="AA17" s="653"/>
      <c r="AB17" s="653"/>
      <c r="AC17" s="653"/>
      <c r="AD17" s="653"/>
      <c r="AE17" s="654"/>
      <c r="AF17" s="658"/>
      <c r="AG17" s="659"/>
      <c r="AH17" s="660"/>
      <c r="AM17" s="342"/>
      <c r="AQ17" s="642"/>
      <c r="AR17" s="642"/>
      <c r="AS17" s="642"/>
      <c r="AT17" s="642"/>
    </row>
    <row r="18" spans="1:49" ht="18.95" customHeight="1" x14ac:dyDescent="0.3">
      <c r="A18" s="649"/>
      <c r="B18" s="667"/>
      <c r="C18" s="61"/>
      <c r="D18" s="61"/>
      <c r="E18" s="61"/>
      <c r="F18" s="61"/>
      <c r="G18" s="61"/>
      <c r="H18" s="61"/>
      <c r="I18" s="61"/>
      <c r="J18" s="61"/>
      <c r="K18" s="61"/>
      <c r="L18" s="174"/>
      <c r="M18" s="174"/>
      <c r="N18" s="175"/>
      <c r="O18" s="175"/>
      <c r="P18" s="175"/>
      <c r="Q18" s="175"/>
      <c r="R18" s="175"/>
      <c r="S18" s="175"/>
      <c r="T18" s="175"/>
      <c r="U18" s="174"/>
      <c r="V18" s="174"/>
      <c r="W18" s="174"/>
      <c r="X18" s="174"/>
      <c r="Y18" s="173"/>
      <c r="Z18" s="652"/>
      <c r="AA18" s="653"/>
      <c r="AB18" s="653"/>
      <c r="AC18" s="653"/>
      <c r="AD18" s="653"/>
      <c r="AE18" s="654"/>
      <c r="AF18" s="658"/>
      <c r="AG18" s="659"/>
      <c r="AH18" s="660"/>
      <c r="AQ18" s="642"/>
      <c r="AR18" s="642"/>
      <c r="AS18" s="642"/>
      <c r="AT18" s="642"/>
    </row>
    <row r="19" spans="1:49" ht="18.95" customHeight="1" x14ac:dyDescent="0.3">
      <c r="A19" s="649"/>
      <c r="B19" s="667"/>
      <c r="C19" s="61"/>
      <c r="D19" s="61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75"/>
      <c r="P19" s="175"/>
      <c r="Q19" s="175"/>
      <c r="R19" s="175"/>
      <c r="S19" s="175"/>
      <c r="T19" s="175"/>
      <c r="U19" s="174"/>
      <c r="V19" s="174"/>
      <c r="W19" s="174"/>
      <c r="X19" s="174"/>
      <c r="Y19" s="173"/>
      <c r="Z19" s="652"/>
      <c r="AA19" s="653"/>
      <c r="AB19" s="653"/>
      <c r="AC19" s="653"/>
      <c r="AD19" s="653"/>
      <c r="AE19" s="654"/>
      <c r="AF19" s="658"/>
      <c r="AG19" s="659"/>
      <c r="AH19" s="660"/>
      <c r="AM19" s="342"/>
      <c r="AQ19" s="642"/>
      <c r="AR19" s="642"/>
      <c r="AS19" s="642"/>
      <c r="AT19" s="642"/>
    </row>
    <row r="20" spans="1:49" ht="18.95" customHeight="1" x14ac:dyDescent="0.3">
      <c r="A20" s="199"/>
      <c r="B20" s="210"/>
      <c r="C20" s="61"/>
      <c r="D20" s="61"/>
      <c r="E20" s="174"/>
      <c r="F20" s="174"/>
      <c r="G20" s="174"/>
      <c r="H20" s="174"/>
      <c r="I20" s="174"/>
      <c r="J20" s="174"/>
      <c r="K20" s="174"/>
      <c r="L20" s="174"/>
      <c r="M20" s="174"/>
      <c r="N20" s="175"/>
      <c r="O20" s="175"/>
      <c r="P20" s="175"/>
      <c r="Q20" s="175"/>
      <c r="R20" s="175"/>
      <c r="S20" s="175"/>
      <c r="T20" s="175"/>
      <c r="U20" s="174"/>
      <c r="V20" s="174"/>
      <c r="W20" s="174"/>
      <c r="X20" s="174"/>
      <c r="Y20" s="173"/>
      <c r="Z20" s="652"/>
      <c r="AA20" s="653"/>
      <c r="AB20" s="653"/>
      <c r="AC20" s="653"/>
      <c r="AD20" s="653"/>
      <c r="AE20" s="654"/>
      <c r="AF20" s="211"/>
      <c r="AG20" s="212"/>
      <c r="AH20" s="213"/>
      <c r="AQ20" s="80"/>
      <c r="AR20" s="80"/>
      <c r="AS20" s="80"/>
      <c r="AT20" s="80"/>
      <c r="AW20" s="344"/>
    </row>
    <row r="21" spans="1:49" ht="18.95" customHeight="1" x14ac:dyDescent="0.3">
      <c r="A21" s="649"/>
      <c r="B21" s="667"/>
      <c r="C21" s="61"/>
      <c r="D21" s="61"/>
      <c r="E21" s="174"/>
      <c r="F21" s="174"/>
      <c r="G21" s="174"/>
      <c r="H21" s="174"/>
      <c r="I21" s="174"/>
      <c r="J21" s="174"/>
      <c r="K21" s="174"/>
      <c r="L21" s="174"/>
      <c r="M21" s="174"/>
      <c r="N21" s="175"/>
      <c r="O21" s="175"/>
      <c r="P21" s="175"/>
      <c r="Q21" s="175"/>
      <c r="R21" s="175"/>
      <c r="S21" s="175"/>
      <c r="T21" s="175"/>
      <c r="U21" s="174"/>
      <c r="V21" s="174"/>
      <c r="W21" s="174"/>
      <c r="X21" s="174"/>
      <c r="Y21" s="173"/>
      <c r="Z21" s="652"/>
      <c r="AA21" s="653"/>
      <c r="AB21" s="653"/>
      <c r="AC21" s="653"/>
      <c r="AD21" s="653"/>
      <c r="AE21" s="654"/>
      <c r="AF21" s="658"/>
      <c r="AG21" s="659"/>
      <c r="AH21" s="660"/>
      <c r="AQ21" s="642"/>
      <c r="AR21" s="642"/>
      <c r="AS21" s="642"/>
      <c r="AT21" s="642"/>
    </row>
    <row r="22" spans="1:49" ht="18.95" customHeight="1" x14ac:dyDescent="0.3">
      <c r="A22" s="199"/>
      <c r="B22" s="210"/>
      <c r="C22" s="691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3"/>
      <c r="Z22" s="652"/>
      <c r="AA22" s="653"/>
      <c r="AB22" s="653"/>
      <c r="AC22" s="653"/>
      <c r="AD22" s="653"/>
      <c r="AE22" s="654"/>
      <c r="AF22" s="211"/>
      <c r="AG22" s="212"/>
      <c r="AH22" s="213"/>
      <c r="AQ22" s="80"/>
      <c r="AR22" s="80"/>
      <c r="AS22" s="80"/>
      <c r="AT22" s="80"/>
    </row>
    <row r="23" spans="1:49" ht="18.95" customHeight="1" x14ac:dyDescent="0.3">
      <c r="A23" s="199"/>
      <c r="B23" s="210"/>
      <c r="C23" s="59"/>
      <c r="D23" s="61"/>
      <c r="E23" s="174"/>
      <c r="F23" s="174"/>
      <c r="G23" s="174"/>
      <c r="H23" s="174"/>
      <c r="I23" s="174"/>
      <c r="J23" s="174"/>
      <c r="K23" s="174"/>
      <c r="L23" s="174"/>
      <c r="M23" s="174"/>
      <c r="N23" s="175"/>
      <c r="O23" s="175"/>
      <c r="P23" s="175"/>
      <c r="Q23" s="175"/>
      <c r="R23" s="175"/>
      <c r="S23" s="175"/>
      <c r="T23" s="175"/>
      <c r="U23" s="174"/>
      <c r="V23" s="174"/>
      <c r="W23" s="174"/>
      <c r="X23" s="174"/>
      <c r="Y23" s="173"/>
      <c r="Z23" s="207"/>
      <c r="AA23" s="208"/>
      <c r="AB23" s="208"/>
      <c r="AC23" s="208"/>
      <c r="AD23" s="208"/>
      <c r="AE23" s="209"/>
      <c r="AF23" s="211"/>
      <c r="AG23" s="212"/>
      <c r="AH23" s="213"/>
      <c r="AQ23" s="80"/>
      <c r="AR23" s="80"/>
      <c r="AS23" s="80"/>
      <c r="AT23" s="80"/>
    </row>
    <row r="24" spans="1:49" ht="18.95" customHeight="1" x14ac:dyDescent="0.3">
      <c r="A24" s="649"/>
      <c r="B24" s="667"/>
      <c r="C24" s="61"/>
      <c r="D24" s="61"/>
      <c r="E24" s="174"/>
      <c r="F24" s="174"/>
      <c r="G24" s="174"/>
      <c r="H24" s="174"/>
      <c r="I24" s="174"/>
      <c r="J24" s="174"/>
      <c r="K24" s="174"/>
      <c r="L24" s="174"/>
      <c r="M24" s="174"/>
      <c r="N24" s="175"/>
      <c r="O24" s="175"/>
      <c r="P24" s="175"/>
      <c r="Q24" s="175"/>
      <c r="R24" s="175"/>
      <c r="S24" s="175"/>
      <c r="T24" s="175"/>
      <c r="U24" s="174"/>
      <c r="V24" s="174"/>
      <c r="W24" s="174"/>
      <c r="X24" s="174"/>
      <c r="Y24" s="173"/>
      <c r="Z24" s="652"/>
      <c r="AA24" s="653"/>
      <c r="AB24" s="653"/>
      <c r="AC24" s="653"/>
      <c r="AD24" s="653"/>
      <c r="AE24" s="654"/>
      <c r="AF24" s="658"/>
      <c r="AG24" s="659"/>
      <c r="AH24" s="660"/>
      <c r="AQ24" s="642"/>
      <c r="AR24" s="642"/>
      <c r="AS24" s="642"/>
      <c r="AT24" s="642"/>
    </row>
    <row r="25" spans="1:49" ht="18.95" customHeight="1" x14ac:dyDescent="0.3">
      <c r="A25" s="649"/>
      <c r="B25" s="667"/>
      <c r="C25" s="61"/>
      <c r="D25" s="61"/>
      <c r="E25" s="174"/>
      <c r="F25" s="174"/>
      <c r="G25" s="174"/>
      <c r="H25" s="174"/>
      <c r="I25" s="174"/>
      <c r="J25" s="174"/>
      <c r="K25" s="174"/>
      <c r="L25" s="174"/>
      <c r="M25" s="174"/>
      <c r="N25" s="175"/>
      <c r="O25" s="175"/>
      <c r="P25" s="175"/>
      <c r="Q25" s="175"/>
      <c r="R25" s="175"/>
      <c r="S25" s="175"/>
      <c r="T25" s="175"/>
      <c r="U25" s="174"/>
      <c r="V25" s="174"/>
      <c r="W25" s="174"/>
      <c r="X25" s="174"/>
      <c r="Y25" s="173"/>
      <c r="Z25" s="652"/>
      <c r="AA25" s="653"/>
      <c r="AB25" s="653"/>
      <c r="AC25" s="653"/>
      <c r="AD25" s="653"/>
      <c r="AE25" s="654"/>
      <c r="AF25" s="682"/>
      <c r="AG25" s="683"/>
      <c r="AH25" s="684"/>
      <c r="AQ25" s="687"/>
      <c r="AR25" s="687"/>
      <c r="AS25" s="687"/>
    </row>
    <row r="26" spans="1:49" ht="18.95" customHeight="1" thickBot="1" x14ac:dyDescent="0.35">
      <c r="A26" s="649"/>
      <c r="B26" s="667"/>
      <c r="C26" s="685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  <c r="Y26" s="173"/>
      <c r="Z26" s="652"/>
      <c r="AA26" s="653"/>
      <c r="AB26" s="653"/>
      <c r="AC26" s="653"/>
      <c r="AD26" s="653"/>
      <c r="AE26" s="654"/>
      <c r="AF26" s="682"/>
      <c r="AG26" s="683"/>
      <c r="AH26" s="684"/>
      <c r="AQ26" s="687"/>
      <c r="AR26" s="687"/>
      <c r="AS26" s="687"/>
    </row>
    <row r="27" spans="1:49" ht="19.5" customHeight="1" thickTop="1" x14ac:dyDescent="0.3">
      <c r="A27" s="635" t="s">
        <v>24</v>
      </c>
      <c r="B27" s="636"/>
      <c r="C27" s="679" t="s">
        <v>110</v>
      </c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  <c r="Y27" s="681"/>
      <c r="Z27" s="671">
        <f>+Z13+Z14</f>
        <v>30231000</v>
      </c>
      <c r="AA27" s="672"/>
      <c r="AB27" s="672"/>
      <c r="AC27" s="672"/>
      <c r="AD27" s="672"/>
      <c r="AE27" s="673"/>
      <c r="AF27" s="64"/>
      <c r="AG27" s="65"/>
      <c r="AH27" s="56"/>
    </row>
    <row r="28" spans="1:49" ht="18.95" customHeight="1" thickBot="1" x14ac:dyDescent="0.35">
      <c r="A28" s="637"/>
      <c r="B28" s="638"/>
      <c r="C28" s="677" t="s">
        <v>57</v>
      </c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78"/>
      <c r="Z28" s="674">
        <f>Z27</f>
        <v>30231000</v>
      </c>
      <c r="AA28" s="675"/>
      <c r="AB28" s="675"/>
      <c r="AC28" s="675"/>
      <c r="AD28" s="675"/>
      <c r="AE28" s="676"/>
      <c r="AF28" s="668"/>
      <c r="AG28" s="669"/>
      <c r="AH28" s="670"/>
    </row>
    <row r="29" spans="1:49" ht="18.95" customHeight="1" thickTop="1" x14ac:dyDescent="0.3">
      <c r="A29" s="637"/>
      <c r="B29" s="638"/>
      <c r="C29" s="69"/>
      <c r="D29" s="70"/>
      <c r="E29" s="70"/>
      <c r="F29" s="71"/>
      <c r="G29" s="71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72"/>
      <c r="Z29" s="73"/>
      <c r="AA29" s="57"/>
      <c r="AB29" s="65"/>
      <c r="AC29" s="57"/>
      <c r="AD29" s="57"/>
      <c r="AE29" s="74"/>
      <c r="AF29" s="65"/>
      <c r="AG29" s="65"/>
      <c r="AH29" s="56"/>
    </row>
    <row r="30" spans="1:49" ht="18.95" customHeight="1" x14ac:dyDescent="0.3">
      <c r="A30" s="637"/>
      <c r="B30" s="638"/>
      <c r="C30" s="72" t="s">
        <v>113</v>
      </c>
      <c r="D30" s="70"/>
      <c r="E30" s="70"/>
      <c r="F30" s="71" t="s">
        <v>44</v>
      </c>
      <c r="G30" s="665" t="str">
        <f>BAHTTEXT(Z28)</f>
        <v>สามสิบล้านสองแสนสามหมื่นหนึ่งพันบาทถ้วน</v>
      </c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138" t="s">
        <v>25</v>
      </c>
      <c r="X30" s="139"/>
      <c r="Y30" s="140"/>
      <c r="Z30" s="141"/>
      <c r="AA30" s="37"/>
      <c r="AB30" s="97"/>
      <c r="AC30" s="37"/>
      <c r="AD30" s="37"/>
      <c r="AE30" s="142"/>
      <c r="AF30" s="97"/>
      <c r="AG30" s="97"/>
      <c r="AH30" s="143"/>
    </row>
    <row r="31" spans="1:49" ht="18.95" customHeight="1" thickBot="1" x14ac:dyDescent="0.35">
      <c r="A31" s="639"/>
      <c r="B31" s="640"/>
      <c r="C31" s="77"/>
      <c r="D31" s="77"/>
      <c r="E31" s="77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5"/>
      <c r="AA31" s="78"/>
      <c r="AB31" s="78"/>
      <c r="AC31" s="78"/>
      <c r="AD31" s="78"/>
      <c r="AE31" s="76"/>
      <c r="AF31" s="78"/>
      <c r="AG31" s="78"/>
      <c r="AH31" s="76"/>
    </row>
    <row r="32" spans="1:49" ht="13.5" customHeight="1" thickTop="1" x14ac:dyDescent="0.3">
      <c r="A32" s="79"/>
      <c r="Z32" s="80"/>
      <c r="AA32" s="79"/>
      <c r="AB32" s="79"/>
    </row>
    <row r="33" spans="1:34" ht="18" customHeight="1" x14ac:dyDescent="0.3">
      <c r="A33" s="79"/>
      <c r="E33" s="38" t="s">
        <v>122</v>
      </c>
      <c r="I33" s="38" t="s">
        <v>168</v>
      </c>
      <c r="J33" s="79"/>
      <c r="K33" s="79"/>
      <c r="L33" s="79"/>
      <c r="M33" s="79"/>
      <c r="N33" s="79"/>
      <c r="O33" s="79"/>
      <c r="P33" s="79"/>
      <c r="Q33" s="38" t="s">
        <v>46</v>
      </c>
      <c r="R33" s="79"/>
      <c r="Z33" s="80"/>
      <c r="AA33" s="79"/>
      <c r="AB33" s="79"/>
      <c r="AF33" s="79"/>
      <c r="AG33" s="79"/>
      <c r="AH33" s="79"/>
    </row>
    <row r="34" spans="1:34" ht="18" customHeight="1" x14ac:dyDescent="0.3">
      <c r="A34" s="82"/>
      <c r="B34" s="80"/>
      <c r="C34" s="80"/>
      <c r="I34" s="83" t="s">
        <v>169</v>
      </c>
      <c r="Z34" s="79"/>
      <c r="AA34" s="79"/>
      <c r="AG34" s="80"/>
      <c r="AH34" s="80"/>
    </row>
    <row r="35" spans="1:34" ht="8.25" customHeight="1" x14ac:dyDescent="0.3">
      <c r="A35" s="82"/>
      <c r="B35" s="80"/>
      <c r="C35" s="80"/>
      <c r="D35" s="79"/>
      <c r="E35" s="79"/>
      <c r="F35" s="79"/>
      <c r="G35" s="79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3"/>
      <c r="S35" s="80"/>
      <c r="T35" s="80"/>
      <c r="U35" s="80"/>
      <c r="V35" s="80"/>
      <c r="W35" s="80"/>
      <c r="AB35" s="79"/>
      <c r="AF35" s="83"/>
      <c r="AG35" s="83"/>
      <c r="AH35" s="83"/>
    </row>
    <row r="36" spans="1:34" ht="18" customHeight="1" x14ac:dyDescent="0.3">
      <c r="A36" s="79"/>
      <c r="B36" s="79"/>
      <c r="C36" s="79"/>
      <c r="I36" s="642" t="s">
        <v>96</v>
      </c>
      <c r="J36" s="642"/>
      <c r="K36" s="642"/>
      <c r="L36" s="642"/>
      <c r="M36" s="642"/>
      <c r="N36" s="642"/>
      <c r="O36" s="642"/>
      <c r="P36" s="642"/>
      <c r="Q36" s="642"/>
      <c r="R36" s="38" t="s">
        <v>47</v>
      </c>
      <c r="W36" s="80"/>
      <c r="X36" s="79"/>
      <c r="Y36" s="79"/>
      <c r="AB36" s="79"/>
    </row>
    <row r="37" spans="1:34" x14ac:dyDescent="0.3">
      <c r="A37" s="79"/>
      <c r="G37" s="83"/>
      <c r="H37" s="83"/>
      <c r="I37" s="83"/>
      <c r="J37" s="688" t="s">
        <v>170</v>
      </c>
      <c r="K37" s="688"/>
      <c r="L37" s="688"/>
      <c r="M37" s="688"/>
      <c r="N37" s="688"/>
      <c r="O37" s="688"/>
      <c r="P37" s="688"/>
      <c r="Q37" s="688"/>
      <c r="S37" s="80"/>
      <c r="T37" s="80"/>
      <c r="U37" s="80"/>
      <c r="V37" s="80"/>
      <c r="W37" s="79"/>
      <c r="X37" s="79"/>
      <c r="Y37" s="79"/>
      <c r="Z37" s="80"/>
      <c r="AA37" s="79"/>
      <c r="AB37" s="80"/>
    </row>
    <row r="38" spans="1:34" ht="7.5" customHeight="1" x14ac:dyDescent="0.3">
      <c r="A38" s="79"/>
      <c r="F38" s="79"/>
      <c r="G38" s="79"/>
      <c r="H38" s="79"/>
      <c r="I38" s="79"/>
      <c r="J38" s="84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Z38" s="79"/>
      <c r="AA38" s="79"/>
      <c r="AB38" s="80"/>
    </row>
    <row r="39" spans="1:34" x14ac:dyDescent="0.3">
      <c r="A39" s="82"/>
      <c r="B39" s="80"/>
      <c r="C39" s="80"/>
      <c r="I39" s="642" t="s">
        <v>96</v>
      </c>
      <c r="J39" s="642"/>
      <c r="K39" s="642"/>
      <c r="L39" s="642"/>
      <c r="M39" s="642"/>
      <c r="N39" s="642"/>
      <c r="O39" s="642"/>
      <c r="P39" s="642"/>
      <c r="Q39" s="642"/>
      <c r="R39" s="38" t="s">
        <v>70</v>
      </c>
      <c r="Z39" s="80"/>
    </row>
    <row r="40" spans="1:34" x14ac:dyDescent="0.3">
      <c r="A40" s="79"/>
      <c r="B40" s="79"/>
      <c r="C40" s="79"/>
      <c r="F40" s="83"/>
      <c r="G40" s="83"/>
      <c r="J40" s="688" t="s">
        <v>171</v>
      </c>
      <c r="K40" s="688"/>
      <c r="L40" s="688"/>
      <c r="M40" s="688"/>
      <c r="N40" s="688"/>
      <c r="O40" s="688"/>
      <c r="P40" s="688"/>
      <c r="Q40" s="688"/>
      <c r="W40" s="80"/>
      <c r="X40" s="79"/>
      <c r="Y40" s="79"/>
      <c r="Z40" s="80"/>
      <c r="AA40" s="80"/>
    </row>
    <row r="41" spans="1:34" ht="6.75" customHeight="1" x14ac:dyDescent="0.3">
      <c r="G41" s="83"/>
      <c r="H41" s="83"/>
      <c r="I41" s="83"/>
      <c r="J41" s="82"/>
      <c r="K41" s="83"/>
      <c r="L41" s="83"/>
      <c r="M41" s="83"/>
      <c r="P41" s="82"/>
      <c r="Q41" s="80"/>
      <c r="S41" s="80"/>
      <c r="T41" s="80"/>
      <c r="U41" s="80"/>
      <c r="V41" s="80"/>
      <c r="W41" s="79"/>
      <c r="X41" s="79"/>
      <c r="Y41" s="79"/>
    </row>
    <row r="42" spans="1:34" x14ac:dyDescent="0.3">
      <c r="E42" s="38" t="s">
        <v>594</v>
      </c>
      <c r="I42" s="642" t="s">
        <v>96</v>
      </c>
      <c r="J42" s="642"/>
      <c r="K42" s="642"/>
      <c r="L42" s="642"/>
      <c r="M42" s="642"/>
      <c r="N42" s="642"/>
      <c r="O42" s="642"/>
      <c r="P42" s="642"/>
      <c r="Q42" s="642"/>
      <c r="R42" s="38" t="s">
        <v>294</v>
      </c>
      <c r="W42" s="80"/>
    </row>
    <row r="43" spans="1:34" x14ac:dyDescent="0.3">
      <c r="F43" s="79"/>
      <c r="G43" s="79"/>
      <c r="H43" s="79"/>
      <c r="I43" s="79"/>
      <c r="J43" s="688" t="s">
        <v>293</v>
      </c>
      <c r="K43" s="688"/>
      <c r="L43" s="688"/>
      <c r="M43" s="688"/>
      <c r="N43" s="688"/>
      <c r="O43" s="688"/>
      <c r="P43" s="688"/>
      <c r="Q43" s="688"/>
      <c r="S43" s="79"/>
      <c r="T43" s="79"/>
      <c r="U43" s="79"/>
      <c r="V43" s="79"/>
      <c r="W43" s="80"/>
      <c r="X43" s="80"/>
      <c r="Y43" s="80"/>
    </row>
    <row r="44" spans="1:34" ht="6" customHeight="1" x14ac:dyDescent="0.3">
      <c r="W44" s="80"/>
      <c r="X44" s="80"/>
      <c r="Y44" s="80"/>
    </row>
    <row r="45" spans="1:34" x14ac:dyDescent="0.3">
      <c r="E45" s="38" t="s">
        <v>120</v>
      </c>
      <c r="F45" s="79"/>
      <c r="G45" s="79"/>
      <c r="H45" s="642" t="s">
        <v>173</v>
      </c>
      <c r="I45" s="642"/>
      <c r="J45" s="642"/>
      <c r="K45" s="642"/>
      <c r="L45" s="642"/>
      <c r="M45" s="642"/>
      <c r="N45" s="642"/>
      <c r="O45" s="642"/>
      <c r="P45" s="642"/>
      <c r="Q45" s="38" t="s">
        <v>174</v>
      </c>
      <c r="S45" s="79"/>
      <c r="T45" s="79"/>
      <c r="U45" s="79"/>
      <c r="V45" s="79"/>
      <c r="W45" s="80"/>
    </row>
    <row r="46" spans="1:34" x14ac:dyDescent="0.3">
      <c r="I46" s="688" t="s">
        <v>172</v>
      </c>
      <c r="J46" s="688"/>
      <c r="K46" s="688"/>
      <c r="L46" s="688"/>
      <c r="M46" s="688"/>
      <c r="N46" s="688"/>
      <c r="O46" s="688"/>
      <c r="P46" s="688"/>
      <c r="Q46" s="688"/>
    </row>
  </sheetData>
  <mergeCells count="74">
    <mergeCell ref="A13:B13"/>
    <mergeCell ref="Z13:AE13"/>
    <mergeCell ref="C22:Y22"/>
    <mergeCell ref="J43:Q43"/>
    <mergeCell ref="H45:P45"/>
    <mergeCell ref="A14:B14"/>
    <mergeCell ref="A24:B24"/>
    <mergeCell ref="A15:B15"/>
    <mergeCell ref="A25:B25"/>
    <mergeCell ref="I46:Q46"/>
    <mergeCell ref="I36:Q36"/>
    <mergeCell ref="J37:Q37"/>
    <mergeCell ref="I39:Q39"/>
    <mergeCell ref="J40:Q40"/>
    <mergeCell ref="I42:Q42"/>
    <mergeCell ref="AQ21:AT21"/>
    <mergeCell ref="AQ24:AT24"/>
    <mergeCell ref="AQ26:AS26"/>
    <mergeCell ref="Z21:AE21"/>
    <mergeCell ref="Z24:AE24"/>
    <mergeCell ref="Z26:AE26"/>
    <mergeCell ref="Z25:AE25"/>
    <mergeCell ref="AF25:AH25"/>
    <mergeCell ref="AQ25:AS25"/>
    <mergeCell ref="Z22:AE22"/>
    <mergeCell ref="AQ15:AT15"/>
    <mergeCell ref="AQ16:AT16"/>
    <mergeCell ref="AQ17:AT17"/>
    <mergeCell ref="AQ18:AT18"/>
    <mergeCell ref="AQ19:AT19"/>
    <mergeCell ref="AF14:AH14"/>
    <mergeCell ref="AF15:AH15"/>
    <mergeCell ref="Z27:AE27"/>
    <mergeCell ref="Z28:AE28"/>
    <mergeCell ref="C28:Y28"/>
    <mergeCell ref="C27:Y27"/>
    <mergeCell ref="AF19:AH19"/>
    <mergeCell ref="AF21:AH21"/>
    <mergeCell ref="AF24:AH24"/>
    <mergeCell ref="AF26:AH26"/>
    <mergeCell ref="Z20:AE20"/>
    <mergeCell ref="C26:X26"/>
    <mergeCell ref="AF10:AH10"/>
    <mergeCell ref="A10:B10"/>
    <mergeCell ref="C10:Y10"/>
    <mergeCell ref="G30:V30"/>
    <mergeCell ref="H29:X29"/>
    <mergeCell ref="A16:B16"/>
    <mergeCell ref="A17:B17"/>
    <mergeCell ref="A18:B18"/>
    <mergeCell ref="A19:B19"/>
    <mergeCell ref="A21:B21"/>
    <mergeCell ref="A26:B26"/>
    <mergeCell ref="Z17:AE17"/>
    <mergeCell ref="Z18:AE18"/>
    <mergeCell ref="Z19:AE19"/>
    <mergeCell ref="AF18:AH18"/>
    <mergeCell ref="AF28:AH28"/>
    <mergeCell ref="A1:AH1"/>
    <mergeCell ref="A27:B31"/>
    <mergeCell ref="AE9:AH9"/>
    <mergeCell ref="U7:W7"/>
    <mergeCell ref="H8:I8"/>
    <mergeCell ref="J8:K8"/>
    <mergeCell ref="L8:P8"/>
    <mergeCell ref="Q8:R8"/>
    <mergeCell ref="Z14:AE14"/>
    <mergeCell ref="Z15:AE15"/>
    <mergeCell ref="Z16:AE16"/>
    <mergeCell ref="S8:V8"/>
    <mergeCell ref="J7:K7"/>
    <mergeCell ref="Z10:AE10"/>
    <mergeCell ref="AF16:AH16"/>
    <mergeCell ref="AF17:AH17"/>
  </mergeCells>
  <phoneticPr fontId="0" type="noConversion"/>
  <pageMargins left="0.56000000000000005" right="0.49" top="0.52" bottom="0.31" header="0.26" footer="0.21"/>
  <pageSetup paperSize="9" orientation="portrait" r:id="rId1"/>
  <headerFooter alignWithMargins="0">
    <oddHeader xml:space="preserve">&amp;R&amp;"Cordia New,ตัวหนา"&amp;12แบบ ปร.6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7">
    <tabColor indexed="33"/>
  </sheetPr>
  <dimension ref="A1:AH83"/>
  <sheetViews>
    <sheetView view="pageBreakPreview" zoomScale="120" zoomScaleNormal="100" zoomScaleSheetLayoutView="120" zoomScalePageLayoutView="220" workbookViewId="0">
      <selection activeCell="E58" sqref="E58"/>
    </sheetView>
  </sheetViews>
  <sheetFormatPr defaultColWidth="9.140625" defaultRowHeight="17.25" x14ac:dyDescent="0.3"/>
  <cols>
    <col min="1" max="1" width="2.7109375" style="38" customWidth="1"/>
    <col min="2" max="2" width="3.7109375" style="38" customWidth="1"/>
    <col min="3" max="33" width="2.7109375" style="38" customWidth="1"/>
    <col min="34" max="34" width="3" style="38" customWidth="1"/>
    <col min="35" max="39" width="2.7109375" style="38" customWidth="1"/>
    <col min="40" max="16384" width="9.140625" style="38"/>
  </cols>
  <sheetData>
    <row r="1" spans="1:34" ht="18.75" x14ac:dyDescent="0.3">
      <c r="A1" s="634" t="s">
        <v>119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</row>
    <row r="2" spans="1:34" ht="18.95" customHeight="1" x14ac:dyDescent="0.3">
      <c r="A2" s="79" t="s">
        <v>98</v>
      </c>
      <c r="B2" s="79"/>
      <c r="I2" s="38" t="str">
        <f>'ข้อมูลโครงการ '!D4</f>
        <v>อาคารสถานที่</v>
      </c>
    </row>
    <row r="3" spans="1:34" ht="18.95" customHeight="1" x14ac:dyDescent="0.3">
      <c r="A3" s="79" t="s">
        <v>99</v>
      </c>
      <c r="B3" s="79"/>
      <c r="I3" s="38" t="s">
        <v>296</v>
      </c>
    </row>
    <row r="4" spans="1:34" ht="18.95" customHeight="1" x14ac:dyDescent="0.3">
      <c r="A4" s="79" t="s">
        <v>36</v>
      </c>
      <c r="B4" s="79"/>
      <c r="I4" s="38" t="str">
        <f>'ข้อมูลโครงการ '!D3</f>
        <v>37 หมู่ 8 ต.หนองหงส์ อ.ทุ่งสง จ.นครศรีธรรมราช</v>
      </c>
    </row>
    <row r="5" spans="1:34" ht="18.95" customHeight="1" x14ac:dyDescent="0.3">
      <c r="A5" s="79" t="s">
        <v>32</v>
      </c>
      <c r="B5" s="79"/>
      <c r="I5" s="177">
        <f>'ข้อมูลโครงการ '!D5</f>
        <v>0</v>
      </c>
    </row>
    <row r="6" spans="1:34" ht="18.95" customHeight="1" x14ac:dyDescent="0.3">
      <c r="A6" s="79" t="s">
        <v>102</v>
      </c>
      <c r="B6" s="79"/>
      <c r="L6" s="38" t="str">
        <f>'ข้อมูลโครงการ '!D14</f>
        <v>โรงเรียนโสตศึกษาจังหวัดนครศรีธรรมราช</v>
      </c>
    </row>
    <row r="7" spans="1:34" ht="18.95" customHeight="1" x14ac:dyDescent="0.3">
      <c r="A7" s="79" t="s">
        <v>301</v>
      </c>
      <c r="B7" s="79"/>
      <c r="J7" s="642">
        <v>17</v>
      </c>
      <c r="K7" s="642"/>
      <c r="L7" s="79" t="s">
        <v>17</v>
      </c>
      <c r="Q7" s="79"/>
      <c r="U7" s="642"/>
      <c r="V7" s="642"/>
      <c r="W7" s="642"/>
      <c r="Y7" s="79"/>
    </row>
    <row r="8" spans="1:34" ht="18.95" customHeight="1" x14ac:dyDescent="0.3">
      <c r="A8" s="79" t="s">
        <v>40</v>
      </c>
      <c r="B8" s="79"/>
      <c r="H8" s="642">
        <v>1</v>
      </c>
      <c r="I8" s="642"/>
      <c r="J8" s="643" t="s">
        <v>41</v>
      </c>
      <c r="K8" s="643"/>
      <c r="L8" s="644" t="s">
        <v>297</v>
      </c>
      <c r="M8" s="644"/>
      <c r="N8" s="644"/>
      <c r="O8" s="644"/>
      <c r="P8" s="644"/>
      <c r="Q8" s="645" t="s">
        <v>42</v>
      </c>
      <c r="R8" s="645"/>
      <c r="S8" s="642">
        <v>2566</v>
      </c>
      <c r="T8" s="642"/>
      <c r="U8" s="642"/>
      <c r="V8" s="642"/>
    </row>
    <row r="9" spans="1:34" ht="20.100000000000001" customHeight="1" thickBot="1" x14ac:dyDescent="0.35">
      <c r="AE9" s="641" t="s">
        <v>101</v>
      </c>
      <c r="AF9" s="641"/>
      <c r="AG9" s="641"/>
      <c r="AH9" s="641"/>
    </row>
    <row r="10" spans="1:34" ht="45" customHeight="1" thickTop="1" thickBot="1" x14ac:dyDescent="0.35">
      <c r="A10" s="695" t="s">
        <v>11</v>
      </c>
      <c r="B10" s="695"/>
      <c r="C10" s="695" t="s">
        <v>12</v>
      </c>
      <c r="D10" s="695"/>
      <c r="E10" s="695"/>
      <c r="F10" s="695"/>
      <c r="G10" s="695"/>
      <c r="H10" s="695"/>
      <c r="I10" s="695"/>
      <c r="J10" s="695"/>
      <c r="K10" s="695"/>
      <c r="L10" s="695"/>
      <c r="M10" s="695"/>
      <c r="N10" s="702" t="s">
        <v>86</v>
      </c>
      <c r="O10" s="702"/>
      <c r="P10" s="702"/>
      <c r="Q10" s="702"/>
      <c r="R10" s="702"/>
      <c r="S10" s="702"/>
      <c r="T10" s="702"/>
      <c r="U10" s="695" t="s">
        <v>74</v>
      </c>
      <c r="V10" s="695"/>
      <c r="W10" s="695"/>
      <c r="X10" s="695"/>
      <c r="Y10" s="702" t="s">
        <v>104</v>
      </c>
      <c r="Z10" s="702"/>
      <c r="AA10" s="702"/>
      <c r="AB10" s="702"/>
      <c r="AC10" s="702"/>
      <c r="AD10" s="702"/>
      <c r="AE10" s="695" t="s">
        <v>21</v>
      </c>
      <c r="AF10" s="695"/>
      <c r="AG10" s="695"/>
      <c r="AH10" s="695"/>
    </row>
    <row r="11" spans="1:34" ht="18.95" customHeight="1" thickTop="1" x14ac:dyDescent="0.3">
      <c r="A11" s="703">
        <v>1</v>
      </c>
      <c r="B11" s="704"/>
      <c r="C11" s="48" t="s">
        <v>1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705">
        <v>23341864</v>
      </c>
      <c r="O11" s="706"/>
      <c r="P11" s="706"/>
      <c r="Q11" s="706"/>
      <c r="R11" s="706"/>
      <c r="S11" s="706"/>
      <c r="T11" s="707"/>
      <c r="U11" s="708">
        <v>1.2338</v>
      </c>
      <c r="V11" s="709"/>
      <c r="W11" s="709"/>
      <c r="X11" s="710"/>
      <c r="Y11" s="711">
        <f>N11*U11</f>
        <v>28799191.803199999</v>
      </c>
      <c r="Z11" s="712"/>
      <c r="AA11" s="712"/>
      <c r="AB11" s="712"/>
      <c r="AC11" s="712"/>
      <c r="AD11" s="713"/>
      <c r="AE11" s="85"/>
      <c r="AF11" s="86"/>
      <c r="AG11" s="86"/>
      <c r="AH11" s="87"/>
    </row>
    <row r="12" spans="1:34" ht="18.95" customHeight="1" x14ac:dyDescent="0.3">
      <c r="A12" s="696">
        <v>2</v>
      </c>
      <c r="B12" s="697"/>
      <c r="C12" s="50" t="s">
        <v>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698"/>
      <c r="O12" s="699"/>
      <c r="P12" s="699"/>
      <c r="Q12" s="699"/>
      <c r="R12" s="699"/>
      <c r="S12" s="699"/>
      <c r="T12" s="700"/>
      <c r="U12" s="696"/>
      <c r="V12" s="701"/>
      <c r="W12" s="701"/>
      <c r="X12" s="697"/>
      <c r="Y12" s="714"/>
      <c r="Z12" s="715"/>
      <c r="AA12" s="715"/>
      <c r="AB12" s="715"/>
      <c r="AC12" s="715"/>
      <c r="AD12" s="716"/>
      <c r="AE12" s="88"/>
      <c r="AF12" s="89"/>
      <c r="AG12" s="89"/>
      <c r="AH12" s="90"/>
    </row>
    <row r="13" spans="1:34" ht="18.95" customHeight="1" x14ac:dyDescent="0.3">
      <c r="A13" s="696">
        <v>3</v>
      </c>
      <c r="B13" s="697"/>
      <c r="C13" s="50" t="s">
        <v>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698"/>
      <c r="O13" s="699"/>
      <c r="P13" s="699"/>
      <c r="Q13" s="699"/>
      <c r="R13" s="699"/>
      <c r="S13" s="699"/>
      <c r="T13" s="700"/>
      <c r="U13" s="696"/>
      <c r="V13" s="701"/>
      <c r="W13" s="701"/>
      <c r="X13" s="697"/>
      <c r="Y13" s="714"/>
      <c r="Z13" s="715"/>
      <c r="AA13" s="715"/>
      <c r="AB13" s="715"/>
      <c r="AC13" s="715"/>
      <c r="AD13" s="716"/>
      <c r="AE13" s="88"/>
      <c r="AF13" s="89"/>
      <c r="AG13" s="89"/>
      <c r="AH13" s="90"/>
    </row>
    <row r="14" spans="1:34" ht="18.95" customHeight="1" x14ac:dyDescent="0.3">
      <c r="A14" s="696">
        <v>4</v>
      </c>
      <c r="B14" s="697"/>
      <c r="C14" s="50" t="s">
        <v>4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733"/>
      <c r="O14" s="734"/>
      <c r="P14" s="734"/>
      <c r="Q14" s="734"/>
      <c r="R14" s="734"/>
      <c r="S14" s="734"/>
      <c r="T14" s="735"/>
      <c r="U14" s="696"/>
      <c r="V14" s="701"/>
      <c r="W14" s="701"/>
      <c r="X14" s="697"/>
      <c r="Y14" s="717"/>
      <c r="Z14" s="718"/>
      <c r="AA14" s="718"/>
      <c r="AB14" s="718"/>
      <c r="AC14" s="718"/>
      <c r="AD14" s="719"/>
      <c r="AE14" s="88"/>
      <c r="AF14" s="89"/>
      <c r="AG14" s="89"/>
      <c r="AH14" s="90"/>
    </row>
    <row r="15" spans="1:34" ht="18.95" customHeight="1" thickBot="1" x14ac:dyDescent="0.35">
      <c r="A15" s="696">
        <v>5</v>
      </c>
      <c r="B15" s="697"/>
      <c r="C15" s="50" t="s">
        <v>114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733"/>
      <c r="O15" s="734"/>
      <c r="P15" s="734"/>
      <c r="Q15" s="734"/>
      <c r="R15" s="734"/>
      <c r="S15" s="734"/>
      <c r="T15" s="735"/>
      <c r="U15" s="696"/>
      <c r="V15" s="701"/>
      <c r="W15" s="701"/>
      <c r="X15" s="697"/>
      <c r="Y15" s="717"/>
      <c r="Z15" s="718"/>
      <c r="AA15" s="718"/>
      <c r="AB15" s="718"/>
      <c r="AC15" s="718"/>
      <c r="AD15" s="719"/>
      <c r="AE15" s="88"/>
      <c r="AF15" s="89"/>
      <c r="AG15" s="89"/>
      <c r="AH15" s="90"/>
    </row>
    <row r="16" spans="1:34" ht="18.95" customHeight="1" x14ac:dyDescent="0.3">
      <c r="A16" s="91"/>
      <c r="B16" s="51"/>
      <c r="C16" s="728" t="s">
        <v>43</v>
      </c>
      <c r="D16" s="729"/>
      <c r="E16" s="729"/>
      <c r="F16" s="729"/>
      <c r="G16" s="729"/>
      <c r="H16" s="729"/>
      <c r="I16" s="729"/>
      <c r="J16" s="729"/>
      <c r="K16" s="729"/>
      <c r="L16" s="729"/>
      <c r="M16" s="730"/>
      <c r="N16" s="91"/>
      <c r="O16" s="50"/>
      <c r="P16" s="50"/>
      <c r="Q16" s="50"/>
      <c r="R16" s="50"/>
      <c r="S16" s="50"/>
      <c r="T16" s="51"/>
      <c r="U16" s="50"/>
      <c r="V16" s="50"/>
      <c r="W16" s="50"/>
      <c r="X16" s="50"/>
      <c r="Y16" s="91"/>
      <c r="Z16" s="50"/>
      <c r="AA16" s="50"/>
      <c r="AB16" s="50"/>
      <c r="AC16" s="50"/>
      <c r="AD16" s="51"/>
      <c r="AE16" s="88"/>
      <c r="AF16" s="89"/>
      <c r="AG16" s="89"/>
      <c r="AH16" s="90"/>
    </row>
    <row r="17" spans="1:34" ht="18.95" customHeight="1" x14ac:dyDescent="0.3">
      <c r="A17" s="91"/>
      <c r="B17" s="51"/>
      <c r="C17" s="50" t="s">
        <v>73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91"/>
      <c r="O17" s="50"/>
      <c r="P17" s="50"/>
      <c r="Q17" s="50"/>
      <c r="R17" s="50"/>
      <c r="S17" s="50"/>
      <c r="T17" s="51"/>
      <c r="U17" s="50"/>
      <c r="V17" s="50"/>
      <c r="W17" s="50"/>
      <c r="X17" s="50"/>
      <c r="Y17" s="91"/>
      <c r="Z17" s="50"/>
      <c r="AA17" s="50"/>
      <c r="AB17" s="50"/>
      <c r="AC17" s="50"/>
      <c r="AD17" s="51"/>
      <c r="AE17" s="88"/>
      <c r="AF17" s="89"/>
      <c r="AG17" s="89"/>
      <c r="AH17" s="90"/>
    </row>
    <row r="18" spans="1:34" ht="18.95" customHeight="1" x14ac:dyDescent="0.3">
      <c r="A18" s="91"/>
      <c r="B18" s="51"/>
      <c r="C18" s="50" t="s">
        <v>72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91"/>
      <c r="O18" s="50"/>
      <c r="P18" s="50"/>
      <c r="Q18" s="50"/>
      <c r="R18" s="50"/>
      <c r="S18" s="50"/>
      <c r="T18" s="51"/>
      <c r="U18" s="50"/>
      <c r="V18" s="50"/>
      <c r="W18" s="50"/>
      <c r="X18" s="50"/>
      <c r="Y18" s="91"/>
      <c r="Z18" s="50"/>
      <c r="AA18" s="50"/>
      <c r="AB18" s="50"/>
      <c r="AC18" s="50"/>
      <c r="AD18" s="51"/>
      <c r="AE18" s="88"/>
      <c r="AF18" s="89"/>
      <c r="AG18" s="89"/>
      <c r="AH18" s="90"/>
    </row>
    <row r="19" spans="1:34" ht="18.95" customHeight="1" x14ac:dyDescent="0.3">
      <c r="A19" s="91"/>
      <c r="B19" s="51"/>
      <c r="C19" s="50" t="s">
        <v>302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91"/>
      <c r="O19" s="50"/>
      <c r="P19" s="50"/>
      <c r="Q19" s="50"/>
      <c r="R19" s="50"/>
      <c r="S19" s="50"/>
      <c r="T19" s="51"/>
      <c r="U19" s="50"/>
      <c r="V19" s="50"/>
      <c r="W19" s="50"/>
      <c r="X19" s="50"/>
      <c r="Y19" s="91"/>
      <c r="Z19" s="50"/>
      <c r="AA19" s="50"/>
      <c r="AB19" s="50"/>
      <c r="AC19" s="50"/>
      <c r="AD19" s="51"/>
      <c r="AE19" s="88"/>
      <c r="AF19" s="89"/>
      <c r="AG19" s="89"/>
      <c r="AH19" s="90"/>
    </row>
    <row r="20" spans="1:34" ht="18.95" customHeight="1" x14ac:dyDescent="0.3">
      <c r="A20" s="130"/>
      <c r="B20" s="131"/>
      <c r="C20" s="128" t="s">
        <v>71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  <c r="O20" s="129"/>
      <c r="P20" s="129"/>
      <c r="Q20" s="129"/>
      <c r="R20" s="129"/>
      <c r="S20" s="129"/>
      <c r="T20" s="131"/>
      <c r="U20" s="129"/>
      <c r="V20" s="129"/>
      <c r="W20" s="129"/>
      <c r="X20" s="129"/>
      <c r="Y20" s="130"/>
      <c r="Z20" s="129"/>
      <c r="AA20" s="129"/>
      <c r="AB20" s="129"/>
      <c r="AC20" s="129"/>
      <c r="AD20" s="131"/>
      <c r="AE20" s="132"/>
      <c r="AF20" s="132"/>
      <c r="AG20" s="132"/>
      <c r="AH20" s="133"/>
    </row>
    <row r="21" spans="1:34" ht="18.95" customHeight="1" thickBot="1" x14ac:dyDescent="0.35">
      <c r="A21" s="75"/>
      <c r="B21" s="76"/>
      <c r="C21" s="134"/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5"/>
      <c r="O21" s="78"/>
      <c r="P21" s="78"/>
      <c r="Q21" s="78"/>
      <c r="R21" s="78"/>
      <c r="S21" s="78"/>
      <c r="T21" s="76"/>
      <c r="U21" s="78"/>
      <c r="V21" s="78"/>
      <c r="W21" s="78"/>
      <c r="X21" s="78"/>
      <c r="Y21" s="75"/>
      <c r="Z21" s="78"/>
      <c r="AA21" s="78"/>
      <c r="AB21" s="78"/>
      <c r="AC21" s="78"/>
      <c r="AD21" s="76"/>
      <c r="AE21" s="78"/>
      <c r="AF21" s="78"/>
      <c r="AG21" s="78"/>
      <c r="AH21" s="76"/>
    </row>
    <row r="22" spans="1:34" ht="18.95" customHeight="1" thickTop="1" x14ac:dyDescent="0.5">
      <c r="A22" s="738"/>
      <c r="B22" s="739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731" t="s">
        <v>106</v>
      </c>
      <c r="T22" s="731"/>
      <c r="U22" s="731"/>
      <c r="V22" s="731"/>
      <c r="W22" s="731"/>
      <c r="X22" s="732"/>
      <c r="Y22" s="723">
        <f>Y11</f>
        <v>28799191.803199999</v>
      </c>
      <c r="Z22" s="724"/>
      <c r="AA22" s="724"/>
      <c r="AB22" s="724"/>
      <c r="AC22" s="724"/>
      <c r="AD22" s="725"/>
      <c r="AE22" s="184"/>
      <c r="AF22" s="183"/>
      <c r="AG22" s="183"/>
      <c r="AH22" s="185"/>
    </row>
    <row r="23" spans="1:34" ht="18.75" customHeight="1" thickBot="1" x14ac:dyDescent="0.35">
      <c r="A23" s="197"/>
      <c r="B23" s="726" t="str">
        <f>"("&amp;BAHTTEXT(+Y23)&amp;")"</f>
        <v>(ยี่สิบแปดล้านเจ็ดแสนเก้าหมื่นเก้าพันบาทถ้วน)</v>
      </c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  <c r="S23" s="726"/>
      <c r="T23" s="726"/>
      <c r="U23" s="726" t="s">
        <v>132</v>
      </c>
      <c r="V23" s="726"/>
      <c r="W23" s="726"/>
      <c r="X23" s="727"/>
      <c r="Y23" s="720">
        <v>28799000</v>
      </c>
      <c r="Z23" s="721"/>
      <c r="AA23" s="721"/>
      <c r="AB23" s="721"/>
      <c r="AC23" s="721"/>
      <c r="AD23" s="722"/>
      <c r="AE23" s="186"/>
      <c r="AF23" s="77"/>
      <c r="AG23" s="77"/>
      <c r="AH23" s="187"/>
    </row>
    <row r="24" spans="1:34" ht="18.95" customHeight="1" thickTop="1" x14ac:dyDescent="0.3">
      <c r="C24" s="38" t="s">
        <v>94</v>
      </c>
      <c r="J24" s="737">
        <v>3596</v>
      </c>
      <c r="K24" s="737"/>
      <c r="L24" s="737"/>
      <c r="M24" s="737"/>
      <c r="N24" s="737"/>
      <c r="O24" s="737"/>
      <c r="Q24" s="38" t="s">
        <v>15</v>
      </c>
      <c r="S24" s="38" t="s">
        <v>107</v>
      </c>
      <c r="U24" s="736">
        <v>7981</v>
      </c>
      <c r="V24" s="736"/>
      <c r="W24" s="736"/>
      <c r="X24" s="736"/>
      <c r="Y24" s="38" t="s">
        <v>108</v>
      </c>
    </row>
    <row r="25" spans="1:34" ht="18.95" customHeight="1" x14ac:dyDescent="0.3">
      <c r="J25" s="145"/>
      <c r="K25" s="145"/>
      <c r="L25" s="145"/>
      <c r="M25" s="145"/>
      <c r="N25" s="145"/>
      <c r="O25" s="145"/>
    </row>
    <row r="26" spans="1:34" ht="18" customHeight="1" x14ac:dyDescent="0.3">
      <c r="H26" s="38" t="s">
        <v>122</v>
      </c>
      <c r="L26" s="38" t="s">
        <v>168</v>
      </c>
      <c r="M26" s="79"/>
      <c r="N26" s="79"/>
      <c r="O26" s="79"/>
      <c r="P26" s="79"/>
      <c r="Q26" s="79"/>
      <c r="R26" s="79"/>
      <c r="S26" s="79"/>
      <c r="T26" s="38" t="s">
        <v>46</v>
      </c>
      <c r="U26" s="79"/>
    </row>
    <row r="27" spans="1:34" ht="18" customHeight="1" x14ac:dyDescent="0.3">
      <c r="L27" s="83" t="s">
        <v>169</v>
      </c>
    </row>
    <row r="28" spans="1:34" ht="18" customHeight="1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3"/>
      <c r="V28" s="80"/>
      <c r="W28" s="80"/>
      <c r="X28" s="80"/>
      <c r="Y28" s="80"/>
      <c r="Z28" s="80"/>
    </row>
    <row r="29" spans="1:34" ht="18" customHeight="1" x14ac:dyDescent="0.3">
      <c r="A29" s="79"/>
      <c r="L29" s="642" t="s">
        <v>96</v>
      </c>
      <c r="M29" s="642"/>
      <c r="N29" s="642"/>
      <c r="O29" s="642"/>
      <c r="P29" s="642"/>
      <c r="Q29" s="642"/>
      <c r="R29" s="642"/>
      <c r="S29" s="642"/>
      <c r="T29" s="642"/>
      <c r="U29" s="38" t="s">
        <v>47</v>
      </c>
      <c r="Z29" s="80"/>
      <c r="AA29" s="79"/>
      <c r="AB29" s="79"/>
    </row>
    <row r="30" spans="1:34" ht="18" customHeight="1" x14ac:dyDescent="0.3">
      <c r="A30" s="79"/>
      <c r="J30" s="83"/>
      <c r="K30" s="83"/>
      <c r="L30" s="83"/>
      <c r="M30" s="688" t="s">
        <v>170</v>
      </c>
      <c r="N30" s="688"/>
      <c r="O30" s="688"/>
      <c r="P30" s="688"/>
      <c r="Q30" s="688"/>
      <c r="R30" s="688"/>
      <c r="S30" s="688"/>
      <c r="T30" s="688"/>
      <c r="V30" s="80"/>
      <c r="W30" s="80"/>
      <c r="X30" s="80"/>
      <c r="Y30" s="80"/>
      <c r="Z30" s="79"/>
      <c r="AA30" s="79"/>
      <c r="AB30" s="79"/>
    </row>
    <row r="31" spans="1:34" ht="18" customHeight="1" x14ac:dyDescent="0.3">
      <c r="A31" s="82"/>
      <c r="I31" s="79"/>
      <c r="J31" s="79"/>
      <c r="K31" s="79"/>
      <c r="L31" s="79"/>
      <c r="M31" s="84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AF31" s="80"/>
      <c r="AG31" s="80"/>
    </row>
    <row r="32" spans="1:34" ht="18" customHeight="1" x14ac:dyDescent="0.3">
      <c r="A32" s="82"/>
      <c r="B32" s="80"/>
      <c r="C32" s="80"/>
      <c r="D32" s="80"/>
      <c r="E32" s="80"/>
      <c r="F32" s="80"/>
      <c r="L32" s="642" t="s">
        <v>96</v>
      </c>
      <c r="M32" s="642"/>
      <c r="N32" s="642"/>
      <c r="O32" s="642"/>
      <c r="P32" s="642"/>
      <c r="Q32" s="642"/>
      <c r="R32" s="642"/>
      <c r="S32" s="642"/>
      <c r="T32" s="642"/>
      <c r="U32" s="38" t="s">
        <v>70</v>
      </c>
      <c r="AF32" s="83"/>
      <c r="AG32" s="83"/>
    </row>
    <row r="33" spans="1:34" ht="18" customHeight="1" x14ac:dyDescent="0.3">
      <c r="A33" s="82"/>
      <c r="B33" s="80"/>
      <c r="C33" s="80"/>
      <c r="D33" s="80"/>
      <c r="E33" s="80"/>
      <c r="F33" s="80"/>
      <c r="I33" s="83"/>
      <c r="J33" s="83"/>
      <c r="M33" s="688" t="s">
        <v>171</v>
      </c>
      <c r="N33" s="688"/>
      <c r="O33" s="688"/>
      <c r="P33" s="688"/>
      <c r="Q33" s="688"/>
      <c r="R33" s="688"/>
      <c r="S33" s="688"/>
      <c r="T33" s="688"/>
      <c r="Z33" s="80"/>
      <c r="AA33" s="79"/>
      <c r="AB33" s="79"/>
      <c r="AF33" s="83"/>
      <c r="AG33" s="83"/>
    </row>
    <row r="34" spans="1:34" ht="18" customHeight="1" x14ac:dyDescent="0.3">
      <c r="A34" s="79"/>
      <c r="B34" s="79"/>
      <c r="C34" s="79"/>
      <c r="D34" s="79"/>
      <c r="E34" s="79"/>
      <c r="F34" s="79"/>
      <c r="J34" s="83"/>
      <c r="K34" s="83"/>
      <c r="L34" s="83"/>
      <c r="M34" s="82"/>
      <c r="N34" s="83"/>
      <c r="O34" s="83"/>
      <c r="P34" s="83"/>
      <c r="S34" s="82"/>
      <c r="T34" s="80"/>
      <c r="V34" s="80"/>
      <c r="W34" s="80"/>
      <c r="X34" s="80"/>
      <c r="Y34" s="80"/>
      <c r="Z34" s="79"/>
      <c r="AA34" s="79"/>
      <c r="AB34" s="79"/>
      <c r="AF34" s="79"/>
      <c r="AG34" s="79"/>
    </row>
    <row r="35" spans="1:34" ht="18" customHeight="1" x14ac:dyDescent="0.3">
      <c r="A35" s="79"/>
      <c r="B35" s="79"/>
      <c r="C35" s="79"/>
      <c r="D35" s="79"/>
      <c r="E35" s="79"/>
      <c r="F35" s="79"/>
      <c r="H35" s="38" t="s">
        <v>594</v>
      </c>
      <c r="L35" s="642" t="s">
        <v>96</v>
      </c>
      <c r="M35" s="642"/>
      <c r="N35" s="642"/>
      <c r="O35" s="642"/>
      <c r="P35" s="642"/>
      <c r="Q35" s="642"/>
      <c r="R35" s="642"/>
      <c r="S35" s="642"/>
      <c r="T35" s="642"/>
      <c r="U35" s="38" t="s">
        <v>294</v>
      </c>
      <c r="Z35" s="80"/>
      <c r="AF35" s="79"/>
      <c r="AG35" s="79"/>
    </row>
    <row r="36" spans="1:34" ht="18" customHeight="1" x14ac:dyDescent="0.3">
      <c r="A36" s="79"/>
      <c r="I36" s="79"/>
      <c r="J36" s="79"/>
      <c r="K36" s="79"/>
      <c r="L36" s="79"/>
      <c r="M36" s="688" t="s">
        <v>293</v>
      </c>
      <c r="N36" s="688"/>
      <c r="O36" s="688"/>
      <c r="P36" s="688"/>
      <c r="Q36" s="688"/>
      <c r="R36" s="688"/>
      <c r="S36" s="688"/>
      <c r="T36" s="688"/>
      <c r="V36" s="79"/>
      <c r="W36" s="79"/>
      <c r="X36" s="79"/>
      <c r="Y36" s="79"/>
      <c r="Z36" s="80"/>
      <c r="AA36" s="80"/>
      <c r="AB36" s="80"/>
      <c r="AF36" s="80"/>
      <c r="AG36" s="80"/>
    </row>
    <row r="37" spans="1:34" ht="18" customHeight="1" x14ac:dyDescent="0.3">
      <c r="A37" s="79"/>
      <c r="Z37" s="80"/>
      <c r="AA37" s="80"/>
      <c r="AB37" s="80"/>
      <c r="AF37" s="80"/>
      <c r="AG37" s="80"/>
    </row>
    <row r="38" spans="1:34" ht="18" customHeight="1" x14ac:dyDescent="0.3">
      <c r="A38" s="82"/>
      <c r="B38" s="80"/>
      <c r="C38" s="80"/>
      <c r="D38" s="80"/>
      <c r="E38" s="80"/>
      <c r="F38" s="80"/>
      <c r="H38" s="38" t="s">
        <v>120</v>
      </c>
      <c r="I38" s="79"/>
      <c r="J38" s="79"/>
      <c r="K38" s="642" t="s">
        <v>173</v>
      </c>
      <c r="L38" s="642"/>
      <c r="M38" s="642"/>
      <c r="N38" s="642"/>
      <c r="O38" s="642"/>
      <c r="P38" s="642"/>
      <c r="Q38" s="642"/>
      <c r="R38" s="642"/>
      <c r="S38" s="642"/>
      <c r="T38" s="38" t="s">
        <v>595</v>
      </c>
      <c r="V38" s="79"/>
      <c r="W38" s="79"/>
      <c r="X38" s="79"/>
      <c r="Y38" s="79"/>
      <c r="Z38" s="80"/>
      <c r="AF38" s="83"/>
      <c r="AG38" s="83"/>
    </row>
    <row r="39" spans="1:34" ht="18" customHeight="1" x14ac:dyDescent="0.3">
      <c r="A39" s="79"/>
      <c r="B39" s="79"/>
      <c r="C39" s="79"/>
      <c r="D39" s="79"/>
      <c r="E39" s="79"/>
      <c r="F39" s="79"/>
      <c r="L39" s="688" t="s">
        <v>172</v>
      </c>
      <c r="M39" s="688"/>
      <c r="N39" s="688"/>
      <c r="O39" s="688"/>
      <c r="P39" s="688"/>
      <c r="Q39" s="688"/>
      <c r="R39" s="688"/>
      <c r="S39" s="688"/>
      <c r="T39" s="688"/>
      <c r="AF39" s="79"/>
      <c r="AG39" s="79"/>
    </row>
    <row r="40" spans="1:34" ht="18" customHeight="1" x14ac:dyDescent="0.3">
      <c r="A40" s="79"/>
      <c r="I40" s="83"/>
      <c r="K40" s="82"/>
      <c r="X40" s="80"/>
      <c r="AA40" s="83"/>
      <c r="AB40" s="83"/>
      <c r="AF40" s="80"/>
      <c r="AG40" s="80"/>
    </row>
    <row r="41" spans="1:34" ht="18.75" x14ac:dyDescent="0.3">
      <c r="A41" s="634" t="s">
        <v>119</v>
      </c>
      <c r="B41" s="634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634"/>
      <c r="AD41" s="634"/>
      <c r="AE41" s="634"/>
      <c r="AF41" s="634"/>
      <c r="AG41" s="634"/>
      <c r="AH41" s="634"/>
    </row>
    <row r="42" spans="1:34" ht="18.95" customHeight="1" x14ac:dyDescent="0.3">
      <c r="A42" s="79" t="s">
        <v>98</v>
      </c>
      <c r="B42" s="79"/>
      <c r="I42" s="38" t="s">
        <v>118</v>
      </c>
    </row>
    <row r="43" spans="1:34" ht="18.95" customHeight="1" x14ac:dyDescent="0.3">
      <c r="A43" s="79" t="s">
        <v>99</v>
      </c>
      <c r="B43" s="79"/>
      <c r="I43" s="38" t="s">
        <v>167</v>
      </c>
    </row>
    <row r="44" spans="1:34" ht="18.95" customHeight="1" x14ac:dyDescent="0.3">
      <c r="A44" s="79" t="s">
        <v>36</v>
      </c>
      <c r="B44" s="79"/>
      <c r="I44" s="38" t="str">
        <f>'ข้อมูลโครงการ '!D3</f>
        <v>37 หมู่ 8 ต.หนองหงส์ อ.ทุ่งสง จ.นครศรีธรรมราช</v>
      </c>
    </row>
    <row r="45" spans="1:34" ht="18.95" customHeight="1" x14ac:dyDescent="0.3">
      <c r="A45" s="79" t="s">
        <v>32</v>
      </c>
      <c r="B45" s="79"/>
      <c r="I45" s="177">
        <f>'ข้อมูลโครงการ '!D45</f>
        <v>0</v>
      </c>
    </row>
    <row r="46" spans="1:34" ht="18.95" customHeight="1" x14ac:dyDescent="0.3">
      <c r="A46" s="79" t="s">
        <v>102</v>
      </c>
      <c r="B46" s="79"/>
      <c r="L46" s="38" t="s">
        <v>123</v>
      </c>
    </row>
    <row r="47" spans="1:34" ht="18.95" customHeight="1" x14ac:dyDescent="0.3">
      <c r="A47" s="79" t="s">
        <v>596</v>
      </c>
      <c r="B47" s="79"/>
      <c r="I47" s="79">
        <v>2</v>
      </c>
      <c r="J47" s="79" t="s">
        <v>18</v>
      </c>
      <c r="Q47" s="79"/>
      <c r="U47" s="642"/>
      <c r="V47" s="642"/>
      <c r="W47" s="642"/>
      <c r="Y47" s="79"/>
    </row>
    <row r="48" spans="1:34" ht="18.95" customHeight="1" x14ac:dyDescent="0.3">
      <c r="A48" s="79" t="s">
        <v>40</v>
      </c>
      <c r="B48" s="79"/>
      <c r="H48" s="642">
        <v>1</v>
      </c>
      <c r="I48" s="642"/>
      <c r="J48" s="643" t="s">
        <v>41</v>
      </c>
      <c r="K48" s="643"/>
      <c r="L48" s="644" t="s">
        <v>297</v>
      </c>
      <c r="M48" s="644"/>
      <c r="N48" s="644"/>
      <c r="O48" s="644"/>
      <c r="P48" s="644"/>
      <c r="Q48" s="645" t="s">
        <v>42</v>
      </c>
      <c r="R48" s="645"/>
      <c r="S48" s="642">
        <v>2566</v>
      </c>
      <c r="T48" s="642"/>
      <c r="U48" s="642"/>
      <c r="V48" s="642"/>
    </row>
    <row r="49" spans="1:34" ht="20.100000000000001" customHeight="1" thickBot="1" x14ac:dyDescent="0.35">
      <c r="AE49" s="641" t="s">
        <v>101</v>
      </c>
      <c r="AF49" s="641"/>
      <c r="AG49" s="641"/>
      <c r="AH49" s="641"/>
    </row>
    <row r="50" spans="1:34" ht="45" customHeight="1" thickTop="1" thickBot="1" x14ac:dyDescent="0.35">
      <c r="A50" s="695" t="s">
        <v>11</v>
      </c>
      <c r="B50" s="695"/>
      <c r="C50" s="695" t="s">
        <v>12</v>
      </c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702" t="s">
        <v>134</v>
      </c>
      <c r="O50" s="702"/>
      <c r="P50" s="702"/>
      <c r="Q50" s="702"/>
      <c r="R50" s="702"/>
      <c r="S50" s="702"/>
      <c r="T50" s="702"/>
      <c r="U50" s="695" t="s">
        <v>133</v>
      </c>
      <c r="V50" s="695"/>
      <c r="W50" s="695"/>
      <c r="X50" s="695"/>
      <c r="Y50" s="702" t="s">
        <v>104</v>
      </c>
      <c r="Z50" s="702"/>
      <c r="AA50" s="702"/>
      <c r="AB50" s="702"/>
      <c r="AC50" s="702"/>
      <c r="AD50" s="702"/>
      <c r="AE50" s="695" t="s">
        <v>21</v>
      </c>
      <c r="AF50" s="695"/>
      <c r="AG50" s="695"/>
      <c r="AH50" s="695"/>
    </row>
    <row r="51" spans="1:34" ht="18.95" customHeight="1" thickTop="1" x14ac:dyDescent="0.3">
      <c r="A51" s="703">
        <v>1</v>
      </c>
      <c r="B51" s="704"/>
      <c r="C51" s="48" t="s">
        <v>131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740">
        <v>1339200</v>
      </c>
      <c r="O51" s="741"/>
      <c r="P51" s="741"/>
      <c r="Q51" s="741"/>
      <c r="R51" s="741"/>
      <c r="S51" s="741"/>
      <c r="T51" s="742"/>
      <c r="U51" s="743">
        <v>7.0000000000000007E-2</v>
      </c>
      <c r="V51" s="744"/>
      <c r="W51" s="744"/>
      <c r="X51" s="704"/>
      <c r="Y51" s="711">
        <v>1432944</v>
      </c>
      <c r="Z51" s="712"/>
      <c r="AA51" s="712"/>
      <c r="AB51" s="712"/>
      <c r="AC51" s="712"/>
      <c r="AD51" s="713"/>
      <c r="AE51" s="85"/>
      <c r="AF51" s="86"/>
      <c r="AG51" s="86"/>
      <c r="AH51" s="87"/>
    </row>
    <row r="52" spans="1:34" ht="18.95" customHeight="1" x14ac:dyDescent="0.3">
      <c r="A52" s="696"/>
      <c r="B52" s="697"/>
      <c r="C52" s="50" t="s">
        <v>2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698"/>
      <c r="O52" s="699"/>
      <c r="P52" s="699"/>
      <c r="Q52" s="699"/>
      <c r="R52" s="699"/>
      <c r="S52" s="699"/>
      <c r="T52" s="700"/>
      <c r="U52" s="696"/>
      <c r="V52" s="701"/>
      <c r="W52" s="701"/>
      <c r="X52" s="697"/>
      <c r="Y52" s="714"/>
      <c r="Z52" s="715"/>
      <c r="AA52" s="715"/>
      <c r="AB52" s="715"/>
      <c r="AC52" s="715"/>
      <c r="AD52" s="716"/>
      <c r="AE52" s="88"/>
      <c r="AF52" s="89"/>
      <c r="AG52" s="89"/>
      <c r="AH52" s="90"/>
    </row>
    <row r="53" spans="1:34" ht="18.95" customHeight="1" x14ac:dyDescent="0.3">
      <c r="A53" s="696"/>
      <c r="B53" s="697"/>
      <c r="C53" s="50" t="s">
        <v>3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698"/>
      <c r="O53" s="699"/>
      <c r="P53" s="699"/>
      <c r="Q53" s="699"/>
      <c r="R53" s="699"/>
      <c r="S53" s="699"/>
      <c r="T53" s="700"/>
      <c r="U53" s="696"/>
      <c r="V53" s="701"/>
      <c r="W53" s="701"/>
      <c r="X53" s="697"/>
      <c r="Y53" s="714"/>
      <c r="Z53" s="715"/>
      <c r="AA53" s="715"/>
      <c r="AB53" s="715"/>
      <c r="AC53" s="715"/>
      <c r="AD53" s="716"/>
      <c r="AE53" s="88"/>
      <c r="AF53" s="89"/>
      <c r="AG53" s="89"/>
      <c r="AH53" s="90"/>
    </row>
    <row r="54" spans="1:34" ht="18.95" customHeight="1" x14ac:dyDescent="0.3">
      <c r="A54" s="696"/>
      <c r="B54" s="697"/>
      <c r="C54" s="50" t="s">
        <v>4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733"/>
      <c r="O54" s="734"/>
      <c r="P54" s="734"/>
      <c r="Q54" s="734"/>
      <c r="R54" s="734"/>
      <c r="S54" s="734"/>
      <c r="T54" s="735"/>
      <c r="U54" s="696"/>
      <c r="V54" s="701"/>
      <c r="W54" s="701"/>
      <c r="X54" s="697"/>
      <c r="Y54" s="717"/>
      <c r="Z54" s="718"/>
      <c r="AA54" s="718"/>
      <c r="AB54" s="718"/>
      <c r="AC54" s="718"/>
      <c r="AD54" s="719"/>
      <c r="AE54" s="88"/>
      <c r="AF54" s="89"/>
      <c r="AG54" s="89"/>
      <c r="AH54" s="90"/>
    </row>
    <row r="55" spans="1:34" ht="18.95" customHeight="1" thickBot="1" x14ac:dyDescent="0.35">
      <c r="A55" s="696"/>
      <c r="B55" s="697"/>
      <c r="C55" s="50" t="s">
        <v>114</v>
      </c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733"/>
      <c r="O55" s="734"/>
      <c r="P55" s="734"/>
      <c r="Q55" s="734"/>
      <c r="R55" s="734"/>
      <c r="S55" s="734"/>
      <c r="T55" s="735"/>
      <c r="U55" s="696"/>
      <c r="V55" s="701"/>
      <c r="W55" s="701"/>
      <c r="X55" s="697"/>
      <c r="Y55" s="717"/>
      <c r="Z55" s="718"/>
      <c r="AA55" s="718"/>
      <c r="AB55" s="718"/>
      <c r="AC55" s="718"/>
      <c r="AD55" s="719"/>
      <c r="AE55" s="88"/>
      <c r="AF55" s="89"/>
      <c r="AG55" s="89"/>
      <c r="AH55" s="90"/>
    </row>
    <row r="56" spans="1:34" ht="18.95" customHeight="1" x14ac:dyDescent="0.3">
      <c r="A56" s="91"/>
      <c r="B56" s="51"/>
      <c r="C56" s="728" t="s">
        <v>43</v>
      </c>
      <c r="D56" s="729"/>
      <c r="E56" s="729"/>
      <c r="F56" s="729"/>
      <c r="G56" s="729"/>
      <c r="H56" s="729"/>
      <c r="I56" s="729"/>
      <c r="J56" s="729"/>
      <c r="K56" s="729"/>
      <c r="L56" s="729"/>
      <c r="M56" s="730"/>
      <c r="N56" s="91"/>
      <c r="O56" s="50"/>
      <c r="P56" s="50"/>
      <c r="Q56" s="50"/>
      <c r="R56" s="50"/>
      <c r="S56" s="50"/>
      <c r="T56" s="51"/>
      <c r="U56" s="50"/>
      <c r="V56" s="50"/>
      <c r="W56" s="50"/>
      <c r="X56" s="50"/>
      <c r="Y56" s="91"/>
      <c r="Z56" s="50"/>
      <c r="AA56" s="50"/>
      <c r="AB56" s="50"/>
      <c r="AC56" s="50"/>
      <c r="AD56" s="51"/>
      <c r="AE56" s="88"/>
      <c r="AF56" s="89"/>
      <c r="AG56" s="89"/>
      <c r="AH56" s="90"/>
    </row>
    <row r="57" spans="1:34" ht="18.95" customHeight="1" x14ac:dyDescent="0.3">
      <c r="A57" s="91"/>
      <c r="B57" s="51"/>
      <c r="C57" s="50" t="s">
        <v>73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91"/>
      <c r="O57" s="50"/>
      <c r="P57" s="50"/>
      <c r="Q57" s="50"/>
      <c r="R57" s="50"/>
      <c r="S57" s="50"/>
      <c r="T57" s="51"/>
      <c r="U57" s="50"/>
      <c r="V57" s="50"/>
      <c r="W57" s="50"/>
      <c r="X57" s="50"/>
      <c r="Y57" s="91"/>
      <c r="Z57" s="50"/>
      <c r="AA57" s="50"/>
      <c r="AB57" s="50"/>
      <c r="AC57" s="50"/>
      <c r="AD57" s="51"/>
      <c r="AE57" s="88"/>
      <c r="AF57" s="89"/>
      <c r="AG57" s="89"/>
      <c r="AH57" s="90"/>
    </row>
    <row r="58" spans="1:34" ht="18.95" customHeight="1" x14ac:dyDescent="0.3">
      <c r="A58" s="91"/>
      <c r="B58" s="51"/>
      <c r="C58" s="50" t="s">
        <v>72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91"/>
      <c r="O58" s="50"/>
      <c r="P58" s="50"/>
      <c r="Q58" s="50"/>
      <c r="R58" s="50"/>
      <c r="S58" s="50"/>
      <c r="T58" s="51"/>
      <c r="U58" s="50"/>
      <c r="V58" s="50"/>
      <c r="W58" s="50"/>
      <c r="X58" s="50"/>
      <c r="Y58" s="91"/>
      <c r="Z58" s="50"/>
      <c r="AA58" s="50"/>
      <c r="AB58" s="50"/>
      <c r="AC58" s="50"/>
      <c r="AD58" s="51"/>
      <c r="AE58" s="88"/>
      <c r="AF58" s="89"/>
      <c r="AG58" s="89"/>
      <c r="AH58" s="90"/>
    </row>
    <row r="59" spans="1:34" ht="18.95" customHeight="1" x14ac:dyDescent="0.3">
      <c r="A59" s="91"/>
      <c r="B59" s="51"/>
      <c r="C59" s="50" t="s">
        <v>597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91"/>
      <c r="O59" s="50"/>
      <c r="P59" s="50"/>
      <c r="Q59" s="50"/>
      <c r="R59" s="50"/>
      <c r="S59" s="50"/>
      <c r="T59" s="51"/>
      <c r="U59" s="50"/>
      <c r="V59" s="50"/>
      <c r="W59" s="50"/>
      <c r="X59" s="50"/>
      <c r="Y59" s="91"/>
      <c r="Z59" s="50"/>
      <c r="AA59" s="50"/>
      <c r="AB59" s="50"/>
      <c r="AC59" s="50"/>
      <c r="AD59" s="51"/>
      <c r="AE59" s="88"/>
      <c r="AF59" s="89"/>
      <c r="AG59" s="89"/>
      <c r="AH59" s="90"/>
    </row>
    <row r="60" spans="1:34" ht="18.95" customHeight="1" x14ac:dyDescent="0.3">
      <c r="A60" s="130"/>
      <c r="B60" s="131"/>
      <c r="C60" s="128" t="s">
        <v>71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30"/>
      <c r="O60" s="129"/>
      <c r="P60" s="129"/>
      <c r="Q60" s="129"/>
      <c r="R60" s="129"/>
      <c r="S60" s="129"/>
      <c r="T60" s="131"/>
      <c r="U60" s="129"/>
      <c r="V60" s="129"/>
      <c r="W60" s="129"/>
      <c r="X60" s="129"/>
      <c r="Y60" s="130"/>
      <c r="Z60" s="129"/>
      <c r="AA60" s="129"/>
      <c r="AB60" s="129"/>
      <c r="AC60" s="129"/>
      <c r="AD60" s="131"/>
      <c r="AE60" s="132"/>
      <c r="AF60" s="132"/>
      <c r="AG60" s="132"/>
      <c r="AH60" s="133"/>
    </row>
    <row r="61" spans="1:34" ht="18.95" customHeight="1" thickBot="1" x14ac:dyDescent="0.35">
      <c r="A61" s="75"/>
      <c r="B61" s="76"/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6"/>
      <c r="N61" s="75"/>
      <c r="O61" s="78"/>
      <c r="P61" s="78"/>
      <c r="Q61" s="78"/>
      <c r="R61" s="78"/>
      <c r="S61" s="78"/>
      <c r="T61" s="76"/>
      <c r="U61" s="78"/>
      <c r="V61" s="78"/>
      <c r="W61" s="78"/>
      <c r="X61" s="78"/>
      <c r="Y61" s="75"/>
      <c r="Z61" s="78"/>
      <c r="AA61" s="78"/>
      <c r="AB61" s="78"/>
      <c r="AC61" s="78"/>
      <c r="AD61" s="76"/>
      <c r="AE61" s="78"/>
      <c r="AF61" s="78"/>
      <c r="AG61" s="78"/>
      <c r="AH61" s="76"/>
    </row>
    <row r="62" spans="1:34" ht="18.95" customHeight="1" thickTop="1" x14ac:dyDescent="0.5">
      <c r="A62" s="739"/>
      <c r="B62" s="739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731" t="s">
        <v>106</v>
      </c>
      <c r="T62" s="731"/>
      <c r="U62" s="731"/>
      <c r="V62" s="731"/>
      <c r="W62" s="731"/>
      <c r="X62" s="732"/>
      <c r="Y62" s="723">
        <f>+Y51</f>
        <v>1432944</v>
      </c>
      <c r="Z62" s="724"/>
      <c r="AA62" s="724"/>
      <c r="AB62" s="724"/>
      <c r="AC62" s="724"/>
      <c r="AD62" s="725"/>
      <c r="AE62" s="184"/>
      <c r="AF62" s="183"/>
      <c r="AG62" s="183"/>
      <c r="AH62" s="185"/>
    </row>
    <row r="63" spans="1:34" ht="18.75" customHeight="1" thickBot="1" x14ac:dyDescent="0.35">
      <c r="A63" s="77"/>
      <c r="B63" s="77"/>
      <c r="C63" s="77"/>
      <c r="D63" s="77"/>
      <c r="E63" s="77"/>
      <c r="F63" s="343" t="str">
        <f>"("&amp;BAHTTEXT(+Y63)&amp;")"</f>
        <v>(หนึ่งล้านสี่แสนสามหมื่นสองพันบาทถ้วน)</v>
      </c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77"/>
      <c r="S63" s="77"/>
      <c r="T63" s="77"/>
      <c r="U63" s="726" t="s">
        <v>132</v>
      </c>
      <c r="V63" s="726"/>
      <c r="W63" s="726"/>
      <c r="X63" s="727"/>
      <c r="Y63" s="720">
        <v>1432000</v>
      </c>
      <c r="Z63" s="721"/>
      <c r="AA63" s="721"/>
      <c r="AB63" s="721"/>
      <c r="AC63" s="721"/>
      <c r="AD63" s="722"/>
      <c r="AE63" s="186"/>
      <c r="AF63" s="77"/>
      <c r="AG63" s="77"/>
      <c r="AH63" s="187"/>
    </row>
    <row r="64" spans="1:34" ht="18.95" customHeight="1" thickTop="1" x14ac:dyDescent="0.3">
      <c r="J64" s="737"/>
      <c r="K64" s="737"/>
      <c r="L64" s="737"/>
      <c r="M64" s="737"/>
      <c r="N64" s="737"/>
      <c r="O64" s="737"/>
      <c r="U64" s="736"/>
      <c r="V64" s="736"/>
      <c r="W64" s="736"/>
      <c r="X64" s="736"/>
    </row>
    <row r="65" spans="1:33" ht="18.95" customHeight="1" x14ac:dyDescent="0.3">
      <c r="H65" s="38" t="s">
        <v>122</v>
      </c>
      <c r="L65" s="38" t="s">
        <v>168</v>
      </c>
      <c r="M65" s="79"/>
      <c r="N65" s="79"/>
      <c r="O65" s="79"/>
      <c r="P65" s="79"/>
      <c r="Q65" s="79"/>
      <c r="R65" s="79"/>
      <c r="S65" s="79"/>
      <c r="T65" s="38" t="s">
        <v>46</v>
      </c>
      <c r="U65" s="79"/>
    </row>
    <row r="66" spans="1:33" ht="18" customHeight="1" x14ac:dyDescent="0.3">
      <c r="L66" s="83" t="s">
        <v>169</v>
      </c>
    </row>
    <row r="67" spans="1:33" ht="18" customHeight="1" x14ac:dyDescent="0.3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80"/>
      <c r="M67" s="80"/>
      <c r="N67" s="80"/>
      <c r="O67" s="80"/>
      <c r="P67" s="80"/>
      <c r="Q67" s="80"/>
      <c r="R67" s="80"/>
      <c r="S67" s="80"/>
      <c r="T67" s="80"/>
      <c r="U67" s="83"/>
      <c r="V67" s="80"/>
      <c r="W67" s="80"/>
      <c r="X67" s="80"/>
      <c r="Y67" s="80"/>
      <c r="Z67" s="80"/>
    </row>
    <row r="68" spans="1:33" ht="18" customHeight="1" x14ac:dyDescent="0.3">
      <c r="A68" s="79"/>
      <c r="L68" s="642" t="s">
        <v>96</v>
      </c>
      <c r="M68" s="642"/>
      <c r="N68" s="642"/>
      <c r="O68" s="642"/>
      <c r="P68" s="642"/>
      <c r="Q68" s="642"/>
      <c r="R68" s="642"/>
      <c r="S68" s="642"/>
      <c r="T68" s="642"/>
      <c r="U68" s="38" t="s">
        <v>47</v>
      </c>
      <c r="Z68" s="80"/>
      <c r="AA68" s="79"/>
      <c r="AB68" s="79"/>
    </row>
    <row r="69" spans="1:33" ht="18" customHeight="1" x14ac:dyDescent="0.3">
      <c r="A69" s="79"/>
      <c r="J69" s="83"/>
      <c r="K69" s="83"/>
      <c r="L69" s="83"/>
      <c r="M69" s="688" t="s">
        <v>170</v>
      </c>
      <c r="N69" s="688"/>
      <c r="O69" s="688"/>
      <c r="P69" s="688"/>
      <c r="Q69" s="688"/>
      <c r="R69" s="688"/>
      <c r="S69" s="688"/>
      <c r="T69" s="688"/>
      <c r="V69" s="80"/>
      <c r="W69" s="80"/>
      <c r="X69" s="80"/>
      <c r="Y69" s="80"/>
      <c r="Z69" s="79"/>
      <c r="AA69" s="79"/>
      <c r="AB69" s="79"/>
    </row>
    <row r="70" spans="1:33" ht="18" customHeight="1" x14ac:dyDescent="0.3">
      <c r="A70" s="82"/>
      <c r="I70" s="79"/>
      <c r="J70" s="79"/>
      <c r="K70" s="79"/>
      <c r="L70" s="79"/>
      <c r="M70" s="84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AF70" s="80"/>
      <c r="AG70" s="80"/>
    </row>
    <row r="71" spans="1:33" ht="18" customHeight="1" x14ac:dyDescent="0.3">
      <c r="A71" s="82"/>
      <c r="B71" s="80"/>
      <c r="C71" s="80"/>
      <c r="D71" s="80"/>
      <c r="E71" s="80"/>
      <c r="F71" s="80"/>
      <c r="L71" s="642" t="s">
        <v>96</v>
      </c>
      <c r="M71" s="642"/>
      <c r="N71" s="642"/>
      <c r="O71" s="642"/>
      <c r="P71" s="642"/>
      <c r="Q71" s="642"/>
      <c r="R71" s="642"/>
      <c r="S71" s="642"/>
      <c r="T71" s="642"/>
      <c r="U71" s="38" t="s">
        <v>70</v>
      </c>
      <c r="AF71" s="83"/>
      <c r="AG71" s="83"/>
    </row>
    <row r="72" spans="1:33" ht="18" customHeight="1" x14ac:dyDescent="0.3">
      <c r="A72" s="82"/>
      <c r="B72" s="80"/>
      <c r="C72" s="80"/>
      <c r="D72" s="80"/>
      <c r="E72" s="80"/>
      <c r="F72" s="80"/>
      <c r="I72" s="83"/>
      <c r="J72" s="83"/>
      <c r="M72" s="688" t="s">
        <v>171</v>
      </c>
      <c r="N72" s="688"/>
      <c r="O72" s="688"/>
      <c r="P72" s="688"/>
      <c r="Q72" s="688"/>
      <c r="R72" s="688"/>
      <c r="S72" s="688"/>
      <c r="T72" s="688"/>
      <c r="Z72" s="80"/>
      <c r="AA72" s="79"/>
      <c r="AB72" s="79"/>
      <c r="AF72" s="83"/>
      <c r="AG72" s="83"/>
    </row>
    <row r="73" spans="1:33" ht="18" customHeight="1" x14ac:dyDescent="0.3">
      <c r="A73" s="79"/>
      <c r="B73" s="79"/>
      <c r="C73" s="79"/>
      <c r="D73" s="79"/>
      <c r="E73" s="79"/>
      <c r="F73" s="79"/>
      <c r="J73" s="83"/>
      <c r="K73" s="83"/>
      <c r="L73" s="83"/>
      <c r="M73" s="82"/>
      <c r="N73" s="83"/>
      <c r="O73" s="83"/>
      <c r="P73" s="83"/>
      <c r="S73" s="82"/>
      <c r="T73" s="80"/>
      <c r="V73" s="80"/>
      <c r="W73" s="80"/>
      <c r="X73" s="80"/>
      <c r="Y73" s="80"/>
      <c r="Z73" s="79"/>
      <c r="AA73" s="79"/>
      <c r="AB73" s="79"/>
      <c r="AF73" s="79"/>
      <c r="AG73" s="79"/>
    </row>
    <row r="74" spans="1:33" ht="18" customHeight="1" x14ac:dyDescent="0.3">
      <c r="A74" s="79"/>
      <c r="B74" s="79"/>
      <c r="C74" s="79"/>
      <c r="D74" s="79"/>
      <c r="E74" s="79"/>
      <c r="F74" s="79"/>
      <c r="H74" s="38" t="s">
        <v>594</v>
      </c>
      <c r="L74" s="642" t="s">
        <v>96</v>
      </c>
      <c r="M74" s="642"/>
      <c r="N74" s="642"/>
      <c r="O74" s="642"/>
      <c r="P74" s="642"/>
      <c r="Q74" s="642"/>
      <c r="R74" s="642"/>
      <c r="S74" s="642"/>
      <c r="T74" s="642"/>
      <c r="U74" s="38" t="s">
        <v>294</v>
      </c>
      <c r="Z74" s="80"/>
      <c r="AF74" s="79"/>
      <c r="AG74" s="79"/>
    </row>
    <row r="75" spans="1:33" ht="18" customHeight="1" x14ac:dyDescent="0.3">
      <c r="A75" s="79"/>
      <c r="I75" s="79"/>
      <c r="J75" s="79"/>
      <c r="K75" s="79"/>
      <c r="L75" s="79"/>
      <c r="M75" s="688" t="s">
        <v>293</v>
      </c>
      <c r="N75" s="688"/>
      <c r="O75" s="688"/>
      <c r="P75" s="688"/>
      <c r="Q75" s="688"/>
      <c r="R75" s="688"/>
      <c r="S75" s="688"/>
      <c r="T75" s="688"/>
      <c r="V75" s="79"/>
      <c r="W75" s="79"/>
      <c r="X75" s="79"/>
      <c r="Y75" s="79"/>
      <c r="Z75" s="80"/>
      <c r="AA75" s="80"/>
      <c r="AB75" s="80"/>
      <c r="AF75" s="80"/>
      <c r="AG75" s="80"/>
    </row>
    <row r="76" spans="1:33" ht="18" customHeight="1" x14ac:dyDescent="0.3">
      <c r="A76" s="79"/>
      <c r="Z76" s="80"/>
      <c r="AA76" s="80"/>
      <c r="AB76" s="80"/>
      <c r="AF76" s="80"/>
      <c r="AG76" s="80"/>
    </row>
    <row r="77" spans="1:33" ht="18" customHeight="1" x14ac:dyDescent="0.3">
      <c r="A77" s="82"/>
      <c r="B77" s="80"/>
      <c r="C77" s="80"/>
      <c r="D77" s="80"/>
      <c r="E77" s="80"/>
      <c r="F77" s="80"/>
      <c r="H77" s="38" t="s">
        <v>120</v>
      </c>
      <c r="I77" s="79"/>
      <c r="J77" s="79"/>
      <c r="K77" s="642" t="s">
        <v>173</v>
      </c>
      <c r="L77" s="642"/>
      <c r="M77" s="642"/>
      <c r="N77" s="642"/>
      <c r="O77" s="642"/>
      <c r="P77" s="642"/>
      <c r="Q77" s="642"/>
      <c r="R77" s="642"/>
      <c r="S77" s="642"/>
      <c r="T77" s="38" t="s">
        <v>595</v>
      </c>
      <c r="V77" s="79"/>
      <c r="W77" s="79"/>
      <c r="X77" s="79"/>
      <c r="Y77" s="79"/>
      <c r="Z77" s="80"/>
      <c r="AF77" s="83"/>
      <c r="AG77" s="83"/>
    </row>
    <row r="78" spans="1:33" ht="18" customHeight="1" x14ac:dyDescent="0.3">
      <c r="A78" s="79"/>
      <c r="B78" s="79"/>
      <c r="C78" s="79"/>
      <c r="D78" s="79"/>
      <c r="E78" s="79"/>
      <c r="F78" s="79"/>
      <c r="L78" s="688" t="s">
        <v>172</v>
      </c>
      <c r="M78" s="688"/>
      <c r="N78" s="688"/>
      <c r="O78" s="688"/>
      <c r="P78" s="688"/>
      <c r="Q78" s="688"/>
      <c r="R78" s="688"/>
      <c r="S78" s="688"/>
      <c r="T78" s="688"/>
      <c r="AF78" s="79"/>
      <c r="AG78" s="79"/>
    </row>
    <row r="79" spans="1:33" ht="18" customHeight="1" x14ac:dyDescent="0.3">
      <c r="A79" s="79"/>
      <c r="I79" s="83"/>
      <c r="K79" s="82"/>
      <c r="X79" s="80"/>
      <c r="AA79" s="83"/>
      <c r="AB79" s="83"/>
      <c r="AF79" s="80"/>
      <c r="AG79" s="80"/>
    </row>
    <row r="80" spans="1:33" ht="18" customHeight="1" x14ac:dyDescent="0.3">
      <c r="A80" s="79"/>
      <c r="I80" s="83"/>
      <c r="K80" s="82"/>
      <c r="X80" s="80"/>
      <c r="AA80" s="83"/>
      <c r="AB80" s="83"/>
      <c r="AF80" s="80"/>
      <c r="AG80" s="80"/>
    </row>
    <row r="81" spans="1:33" ht="18" customHeight="1" x14ac:dyDescent="0.3">
      <c r="A81" s="82"/>
      <c r="B81" s="80"/>
      <c r="C81" s="80"/>
      <c r="D81" s="80"/>
      <c r="E81" s="80"/>
      <c r="F81" s="80"/>
      <c r="G81" s="80"/>
      <c r="H81" s="80"/>
      <c r="J81" s="83"/>
      <c r="K81" s="83"/>
      <c r="L81" s="83"/>
      <c r="M81" s="83"/>
      <c r="N81" s="83"/>
      <c r="O81" s="83"/>
      <c r="P81" s="83"/>
      <c r="Q81" s="79"/>
      <c r="R81" s="79"/>
      <c r="S81" s="82"/>
      <c r="T81" s="80"/>
      <c r="U81" s="80"/>
      <c r="V81" s="80"/>
      <c r="W81" s="80"/>
      <c r="X81" s="80"/>
      <c r="Y81" s="80"/>
      <c r="Z81" s="80"/>
      <c r="AB81" s="83"/>
      <c r="AC81" s="83"/>
      <c r="AD81" s="83"/>
      <c r="AE81" s="83"/>
      <c r="AF81" s="83"/>
      <c r="AG81" s="83"/>
    </row>
    <row r="82" spans="1:33" ht="18" customHeight="1" x14ac:dyDescent="0.3">
      <c r="B82" s="82"/>
      <c r="J82" s="83"/>
      <c r="K82" s="83"/>
      <c r="L82" s="83"/>
      <c r="M82" s="83"/>
      <c r="N82" s="83"/>
      <c r="O82" s="83"/>
      <c r="P82" s="83"/>
      <c r="U82" s="80"/>
      <c r="V82" s="82"/>
      <c r="W82" s="80"/>
      <c r="X82" s="80"/>
      <c r="Y82" s="80"/>
      <c r="Z82" s="80"/>
      <c r="AA82" s="80"/>
      <c r="AB82" s="80"/>
    </row>
    <row r="83" spans="1:33" ht="18" customHeight="1" x14ac:dyDescent="0.3">
      <c r="S83" s="82"/>
      <c r="T83" s="82"/>
      <c r="U83" s="81"/>
    </row>
  </sheetData>
  <mergeCells count="102">
    <mergeCell ref="L68:T68"/>
    <mergeCell ref="M69:T69"/>
    <mergeCell ref="L71:T71"/>
    <mergeCell ref="M72:T72"/>
    <mergeCell ref="L74:T74"/>
    <mergeCell ref="M75:T75"/>
    <mergeCell ref="K77:S77"/>
    <mergeCell ref="L78:T78"/>
    <mergeCell ref="A41:AH41"/>
    <mergeCell ref="U47:W47"/>
    <mergeCell ref="H48:I48"/>
    <mergeCell ref="J48:K48"/>
    <mergeCell ref="L48:P48"/>
    <mergeCell ref="Q48:R48"/>
    <mergeCell ref="S48:V48"/>
    <mergeCell ref="J64:O64"/>
    <mergeCell ref="U64:X64"/>
    <mergeCell ref="A62:B62"/>
    <mergeCell ref="S62:X62"/>
    <mergeCell ref="AE49:AH49"/>
    <mergeCell ref="A50:B50"/>
    <mergeCell ref="C50:M50"/>
    <mergeCell ref="N50:T50"/>
    <mergeCell ref="U50:X50"/>
    <mergeCell ref="Y50:AD50"/>
    <mergeCell ref="AE50:AH50"/>
    <mergeCell ref="Y62:AD62"/>
    <mergeCell ref="U63:X63"/>
    <mergeCell ref="Y63:AD63"/>
    <mergeCell ref="A55:B55"/>
    <mergeCell ref="N55:T55"/>
    <mergeCell ref="U55:X55"/>
    <mergeCell ref="Y55:AD55"/>
    <mergeCell ref="C56:M56"/>
    <mergeCell ref="A53:B53"/>
    <mergeCell ref="N53:T53"/>
    <mergeCell ref="U53:X53"/>
    <mergeCell ref="U51:X51"/>
    <mergeCell ref="Y51:AD51"/>
    <mergeCell ref="A52:B52"/>
    <mergeCell ref="N52:T52"/>
    <mergeCell ref="U52:X52"/>
    <mergeCell ref="Y52:AD52"/>
    <mergeCell ref="Y13:AD13"/>
    <mergeCell ref="U24:X24"/>
    <mergeCell ref="Y53:AD53"/>
    <mergeCell ref="A54:B54"/>
    <mergeCell ref="N54:T54"/>
    <mergeCell ref="U54:X54"/>
    <mergeCell ref="Y54:AD54"/>
    <mergeCell ref="A51:B51"/>
    <mergeCell ref="J24:O24"/>
    <mergeCell ref="A13:B13"/>
    <mergeCell ref="A22:B22"/>
    <mergeCell ref="A15:B15"/>
    <mergeCell ref="N14:T14"/>
    <mergeCell ref="L29:T29"/>
    <mergeCell ref="L32:T32"/>
    <mergeCell ref="U13:X13"/>
    <mergeCell ref="N13:T13"/>
    <mergeCell ref="L35:T35"/>
    <mergeCell ref="K38:S38"/>
    <mergeCell ref="M36:T36"/>
    <mergeCell ref="M30:T30"/>
    <mergeCell ref="M33:T33"/>
    <mergeCell ref="L39:T39"/>
    <mergeCell ref="N51:T51"/>
    <mergeCell ref="Y14:AD14"/>
    <mergeCell ref="U14:X14"/>
    <mergeCell ref="Y23:AD23"/>
    <mergeCell ref="A14:B14"/>
    <mergeCell ref="Y22:AD22"/>
    <mergeCell ref="U23:X23"/>
    <mergeCell ref="C16:M16"/>
    <mergeCell ref="S22:X22"/>
    <mergeCell ref="N15:T15"/>
    <mergeCell ref="U15:X15"/>
    <mergeCell ref="Y15:AD15"/>
    <mergeCell ref="B23:T23"/>
    <mergeCell ref="A1:AH1"/>
    <mergeCell ref="A10:B10"/>
    <mergeCell ref="A12:B12"/>
    <mergeCell ref="U7:W7"/>
    <mergeCell ref="N12:T12"/>
    <mergeCell ref="U12:X12"/>
    <mergeCell ref="J8:K8"/>
    <mergeCell ref="AE10:AH10"/>
    <mergeCell ref="H8:I8"/>
    <mergeCell ref="Q8:R8"/>
    <mergeCell ref="S8:V8"/>
    <mergeCell ref="L8:P8"/>
    <mergeCell ref="C10:M10"/>
    <mergeCell ref="N10:T10"/>
    <mergeCell ref="A11:B11"/>
    <mergeCell ref="AE9:AH9"/>
    <mergeCell ref="U10:X10"/>
    <mergeCell ref="Y10:AD10"/>
    <mergeCell ref="N11:T11"/>
    <mergeCell ref="U11:X11"/>
    <mergeCell ref="Y11:AD11"/>
    <mergeCell ref="Y12:AD12"/>
    <mergeCell ref="J7:K7"/>
  </mergeCells>
  <phoneticPr fontId="0" type="noConversion"/>
  <pageMargins left="0.70866141732283472" right="0.62992125984251968" top="0.78740157480314965" bottom="0.6692913385826772" header="0.51181102362204722" footer="0.51181102362204722"/>
  <pageSetup paperSize="9" orientation="portrait" r:id="rId1"/>
  <headerFooter differentFirst="1" alignWithMargins="0">
    <oddHeader xml:space="preserve">&amp;R&amp;"Cordia New,ตัวหนา"&amp;12แบบ ปร.5(ข) </oddHeader>
    <firstHeader>&amp;R&amp;"TH SarabunPSK,ตัวหนา"แบบ ปร.5 (ก)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3"/>
  </sheetPr>
  <dimension ref="A1:AI39"/>
  <sheetViews>
    <sheetView view="pageLayout" zoomScaleNormal="100" workbookViewId="0">
      <selection activeCell="I26" sqref="I26:M26"/>
    </sheetView>
  </sheetViews>
  <sheetFormatPr defaultColWidth="9.140625" defaultRowHeight="17.25" x14ac:dyDescent="0.3"/>
  <cols>
    <col min="1" max="2" width="3.28515625" style="38" customWidth="1"/>
    <col min="3" max="20" width="2.7109375" style="38" customWidth="1"/>
    <col min="21" max="24" width="2.85546875" style="38" customWidth="1"/>
    <col min="25" max="25" width="1.7109375" style="38" customWidth="1"/>
    <col min="26" max="33" width="2.7109375" style="38" customWidth="1"/>
    <col min="34" max="34" width="3" style="38" customWidth="1"/>
    <col min="35" max="55" width="2.7109375" style="38" customWidth="1"/>
    <col min="56" max="16384" width="9.140625" style="38"/>
  </cols>
  <sheetData>
    <row r="1" spans="1:35" ht="18.75" x14ac:dyDescent="0.3">
      <c r="A1" s="634" t="s">
        <v>119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146"/>
    </row>
    <row r="2" spans="1:35" x14ac:dyDescent="0.3">
      <c r="A2" s="79" t="s">
        <v>98</v>
      </c>
      <c r="B2" s="79"/>
      <c r="I2" s="38" t="str">
        <f>'ข้อมูลโครงการ '!D4</f>
        <v>อาคารสถานที่</v>
      </c>
    </row>
    <row r="3" spans="1:35" x14ac:dyDescent="0.3">
      <c r="A3" s="79" t="s">
        <v>99</v>
      </c>
      <c r="B3" s="79"/>
      <c r="I3" s="38" t="s">
        <v>153</v>
      </c>
    </row>
    <row r="4" spans="1:35" x14ac:dyDescent="0.3">
      <c r="A4" s="79" t="s">
        <v>36</v>
      </c>
      <c r="B4" s="79"/>
      <c r="I4" s="38" t="str">
        <f>'ข้อมูลโครงการ '!D3</f>
        <v>37 หมู่ 8 ต.หนองหงส์ อ.ทุ่งสง จ.นครศรีธรรมราช</v>
      </c>
    </row>
    <row r="5" spans="1:35" x14ac:dyDescent="0.3">
      <c r="A5" s="79" t="s">
        <v>32</v>
      </c>
      <c r="B5" s="79"/>
      <c r="I5" s="177">
        <f>'ข้อมูลโครงการ '!D5</f>
        <v>0</v>
      </c>
    </row>
    <row r="6" spans="1:35" x14ac:dyDescent="0.3">
      <c r="A6" s="79" t="s">
        <v>102</v>
      </c>
      <c r="B6" s="79"/>
      <c r="L6" s="38" t="str">
        <f>'ข้อมูลโครงการ '!D14</f>
        <v>โรงเรียนโสตศึกษาจังหวัดนครศรีธรรมราช</v>
      </c>
    </row>
    <row r="7" spans="1:35" x14ac:dyDescent="0.3">
      <c r="A7" s="79" t="s">
        <v>109</v>
      </c>
      <c r="B7" s="79"/>
      <c r="J7" s="642">
        <v>1</v>
      </c>
      <c r="K7" s="642"/>
      <c r="L7" s="79" t="s">
        <v>18</v>
      </c>
      <c r="Q7" s="79"/>
      <c r="U7" s="642"/>
      <c r="V7" s="642"/>
      <c r="W7" s="642"/>
      <c r="Y7" s="79"/>
    </row>
    <row r="8" spans="1:35" x14ac:dyDescent="0.3">
      <c r="A8" s="79" t="s">
        <v>40</v>
      </c>
      <c r="B8" s="79"/>
      <c r="H8" s="642">
        <v>11</v>
      </c>
      <c r="I8" s="642"/>
      <c r="J8" s="643" t="s">
        <v>41</v>
      </c>
      <c r="K8" s="643"/>
      <c r="L8" s="644" t="s">
        <v>152</v>
      </c>
      <c r="M8" s="644"/>
      <c r="N8" s="644"/>
      <c r="O8" s="644"/>
      <c r="P8" s="644"/>
      <c r="Q8" s="645" t="s">
        <v>42</v>
      </c>
      <c r="R8" s="645"/>
      <c r="S8" s="642">
        <v>2562</v>
      </c>
      <c r="T8" s="642"/>
      <c r="U8" s="642"/>
      <c r="V8" s="642"/>
    </row>
    <row r="9" spans="1:35" ht="18" thickBot="1" x14ac:dyDescent="0.35">
      <c r="AE9" s="641" t="s">
        <v>101</v>
      </c>
      <c r="AF9" s="641"/>
      <c r="AG9" s="641"/>
      <c r="AH9" s="641"/>
    </row>
    <row r="10" spans="1:35" ht="42" customHeight="1" thickTop="1" thickBot="1" x14ac:dyDescent="0.35">
      <c r="A10" s="663" t="s">
        <v>11</v>
      </c>
      <c r="B10" s="663"/>
      <c r="C10" s="664" t="s">
        <v>12</v>
      </c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2"/>
      <c r="Z10" s="655" t="s">
        <v>5</v>
      </c>
      <c r="AA10" s="656"/>
      <c r="AB10" s="656"/>
      <c r="AC10" s="656"/>
      <c r="AD10" s="656"/>
      <c r="AE10" s="657"/>
      <c r="AF10" s="661" t="s">
        <v>21</v>
      </c>
      <c r="AG10" s="661"/>
      <c r="AH10" s="662"/>
    </row>
    <row r="11" spans="1:35" ht="18" thickTop="1" x14ac:dyDescent="0.3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2"/>
      <c r="P11" s="42"/>
      <c r="Q11" s="42"/>
      <c r="R11" s="42"/>
      <c r="S11" s="42"/>
      <c r="T11" s="42"/>
      <c r="U11" s="41"/>
      <c r="V11" s="41"/>
      <c r="W11" s="41"/>
      <c r="X11" s="41"/>
      <c r="Y11" s="40"/>
      <c r="Z11" s="41"/>
      <c r="AA11" s="41"/>
      <c r="AB11" s="43"/>
      <c r="AC11" s="43"/>
      <c r="AD11" s="43"/>
      <c r="AE11" s="44"/>
      <c r="AF11" s="43"/>
      <c r="AG11" s="41"/>
      <c r="AH11" s="40"/>
    </row>
    <row r="12" spans="1:35" ht="18.75" x14ac:dyDescent="0.3">
      <c r="A12" s="45"/>
      <c r="B12" s="46"/>
      <c r="C12" s="47" t="s">
        <v>142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9"/>
      <c r="P12" s="49"/>
      <c r="Q12" s="49"/>
      <c r="R12" s="49"/>
      <c r="S12" s="49"/>
      <c r="T12" s="49"/>
      <c r="U12" s="50"/>
      <c r="V12" s="50"/>
      <c r="W12" s="50"/>
      <c r="X12" s="50"/>
      <c r="Y12" s="51"/>
      <c r="Z12" s="50"/>
      <c r="AA12" s="50"/>
      <c r="AB12" s="52"/>
      <c r="AC12" s="52"/>
      <c r="AD12" s="52"/>
      <c r="AE12" s="53"/>
      <c r="AF12" s="54"/>
      <c r="AG12" s="48"/>
      <c r="AH12" s="46"/>
    </row>
    <row r="13" spans="1:35" ht="18.75" x14ac:dyDescent="0.3">
      <c r="A13" s="45"/>
      <c r="B13" s="46"/>
      <c r="C13" s="47"/>
      <c r="D13" s="47" t="s">
        <v>123</v>
      </c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49"/>
      <c r="P13" s="49"/>
      <c r="Q13" s="49"/>
      <c r="R13" s="49"/>
      <c r="S13" s="49"/>
      <c r="T13" s="49"/>
      <c r="U13" s="50"/>
      <c r="V13" s="50"/>
      <c r="W13" s="50"/>
      <c r="X13" s="50"/>
      <c r="Y13" s="51"/>
      <c r="Z13" s="50"/>
      <c r="AA13" s="50"/>
      <c r="AB13" s="52"/>
      <c r="AC13" s="52"/>
      <c r="AD13" s="52"/>
      <c r="AE13" s="53"/>
      <c r="AF13" s="54"/>
      <c r="AG13" s="48"/>
      <c r="AH13" s="46"/>
    </row>
    <row r="14" spans="1:35" ht="18.75" x14ac:dyDescent="0.3">
      <c r="A14" s="55"/>
      <c r="B14" s="56"/>
      <c r="C14" s="182" t="s">
        <v>6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58"/>
      <c r="P14" s="58"/>
      <c r="Q14" s="58"/>
      <c r="R14" s="58"/>
      <c r="S14" s="58"/>
      <c r="T14" s="58"/>
      <c r="U14" s="59"/>
      <c r="V14" s="59"/>
      <c r="W14" s="59"/>
      <c r="X14" s="59"/>
      <c r="Y14" s="60"/>
      <c r="Z14" s="61"/>
      <c r="AA14" s="61"/>
      <c r="AB14" s="62"/>
      <c r="AC14" s="62"/>
      <c r="AD14" s="62"/>
      <c r="AE14" s="63"/>
      <c r="AF14" s="64"/>
      <c r="AG14" s="65"/>
      <c r="AH14" s="56"/>
    </row>
    <row r="15" spans="1:35" ht="18.75" x14ac:dyDescent="0.3">
      <c r="A15" s="649">
        <v>1</v>
      </c>
      <c r="B15" s="667"/>
      <c r="C15" s="61" t="s">
        <v>149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  <c r="Z15" s="745">
        <v>7240</v>
      </c>
      <c r="AA15" s="746"/>
      <c r="AB15" s="746"/>
      <c r="AC15" s="746"/>
      <c r="AD15" s="746"/>
      <c r="AE15" s="747"/>
      <c r="AF15" s="748"/>
      <c r="AG15" s="749"/>
      <c r="AH15" s="750"/>
    </row>
    <row r="16" spans="1:35" ht="18.75" x14ac:dyDescent="0.3">
      <c r="A16" s="649"/>
      <c r="B16" s="667"/>
      <c r="C16" s="38" t="s">
        <v>154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745">
        <v>5324</v>
      </c>
      <c r="AA16" s="746"/>
      <c r="AB16" s="746"/>
      <c r="AC16" s="746"/>
      <c r="AD16" s="746"/>
      <c r="AE16" s="747"/>
      <c r="AF16" s="748"/>
      <c r="AG16" s="749"/>
      <c r="AH16" s="750"/>
    </row>
    <row r="17" spans="1:34" ht="18.75" x14ac:dyDescent="0.3">
      <c r="A17" s="649"/>
      <c r="B17" s="667"/>
      <c r="C17" s="47" t="s">
        <v>123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6"/>
      <c r="O17" s="66"/>
      <c r="P17" s="66"/>
      <c r="Q17" s="66"/>
      <c r="R17" s="66"/>
      <c r="S17" s="66"/>
      <c r="T17" s="66"/>
      <c r="U17" s="61"/>
      <c r="V17" s="61"/>
      <c r="W17" s="61"/>
      <c r="X17" s="61"/>
      <c r="Y17" s="68"/>
      <c r="Z17" s="652"/>
      <c r="AA17" s="653"/>
      <c r="AB17" s="653"/>
      <c r="AC17" s="653"/>
      <c r="AD17" s="653"/>
      <c r="AE17" s="654"/>
      <c r="AF17" s="62"/>
      <c r="AG17" s="61"/>
      <c r="AH17" s="68"/>
    </row>
    <row r="18" spans="1:34" ht="18.75" x14ac:dyDescent="0.3">
      <c r="A18" s="649"/>
      <c r="B18" s="667"/>
      <c r="C18" s="61"/>
      <c r="D18" s="61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175"/>
      <c r="P18" s="175"/>
      <c r="Q18" s="175"/>
      <c r="R18" s="175"/>
      <c r="S18" s="175"/>
      <c r="T18" s="175"/>
      <c r="U18" s="174"/>
      <c r="V18" s="174"/>
      <c r="W18" s="174"/>
      <c r="X18" s="174"/>
      <c r="Y18" s="173"/>
      <c r="Z18" s="179"/>
      <c r="AA18" s="180"/>
      <c r="AB18" s="180"/>
      <c r="AC18" s="180"/>
      <c r="AD18" s="180"/>
      <c r="AE18" s="181"/>
      <c r="AF18" s="176"/>
      <c r="AG18" s="174"/>
      <c r="AH18" s="173"/>
    </row>
    <row r="19" spans="1:34" ht="18" thickBot="1" x14ac:dyDescent="0.35">
      <c r="A19" s="135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6"/>
      <c r="Z19" s="137"/>
      <c r="AA19" s="137"/>
      <c r="AB19" s="137"/>
      <c r="AC19" s="137"/>
      <c r="AD19" s="137"/>
      <c r="AE19" s="136"/>
      <c r="AF19" s="137"/>
      <c r="AG19" s="137"/>
      <c r="AH19" s="136"/>
    </row>
    <row r="20" spans="1:34" ht="18" thickTop="1" x14ac:dyDescent="0.3">
      <c r="A20" s="751" t="s">
        <v>24</v>
      </c>
      <c r="B20" s="636"/>
      <c r="C20" s="679" t="s">
        <v>110</v>
      </c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  <c r="X20" s="680"/>
      <c r="Y20" s="681"/>
      <c r="Z20" s="754">
        <f>SUM(Z15:AE16)</f>
        <v>12564</v>
      </c>
      <c r="AA20" s="755"/>
      <c r="AB20" s="755"/>
      <c r="AC20" s="755"/>
      <c r="AD20" s="755"/>
      <c r="AE20" s="756"/>
      <c r="AF20" s="64"/>
      <c r="AG20" s="65"/>
      <c r="AH20" s="56"/>
    </row>
    <row r="21" spans="1:34" ht="19.5" thickBot="1" x14ac:dyDescent="0.35">
      <c r="A21" s="752"/>
      <c r="B21" s="638"/>
      <c r="C21" s="677" t="s">
        <v>57</v>
      </c>
      <c r="D21" s="666"/>
      <c r="E21" s="666"/>
      <c r="F21" s="666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666"/>
      <c r="T21" s="666"/>
      <c r="U21" s="666"/>
      <c r="V21" s="666"/>
      <c r="W21" s="666"/>
      <c r="X21" s="666"/>
      <c r="Y21" s="678"/>
      <c r="Z21" s="757">
        <f>Z20</f>
        <v>12564</v>
      </c>
      <c r="AA21" s="758"/>
      <c r="AB21" s="758"/>
      <c r="AC21" s="758"/>
      <c r="AD21" s="758"/>
      <c r="AE21" s="759"/>
      <c r="AF21" s="668"/>
      <c r="AG21" s="669"/>
      <c r="AH21" s="670"/>
    </row>
    <row r="22" spans="1:34" ht="19.5" thickTop="1" x14ac:dyDescent="0.3">
      <c r="A22" s="752"/>
      <c r="B22" s="638"/>
      <c r="C22" s="69"/>
      <c r="D22" s="70"/>
      <c r="E22" s="70"/>
      <c r="F22" s="71"/>
      <c r="G22" s="71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72"/>
      <c r="Z22" s="73"/>
      <c r="AA22" s="57"/>
      <c r="AB22" s="65"/>
      <c r="AC22" s="57"/>
      <c r="AD22" s="57"/>
      <c r="AE22" s="74"/>
      <c r="AF22" s="65"/>
      <c r="AG22" s="65"/>
      <c r="AH22" s="56"/>
    </row>
    <row r="23" spans="1:34" ht="18.75" x14ac:dyDescent="0.3">
      <c r="A23" s="752"/>
      <c r="B23" s="638"/>
      <c r="C23" s="72" t="s">
        <v>113</v>
      </c>
      <c r="D23" s="70"/>
      <c r="E23" s="70"/>
      <c r="F23" s="71" t="s">
        <v>44</v>
      </c>
      <c r="G23" s="665" t="str">
        <f>BAHTTEXT(Z21)</f>
        <v>หนึ่งหมื่นสองพันห้าร้อยหกสิบสี่บาทถ้วน</v>
      </c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5"/>
      <c r="T23" s="665"/>
      <c r="U23" s="665"/>
      <c r="V23" s="665"/>
      <c r="W23" s="138" t="s">
        <v>25</v>
      </c>
      <c r="X23" s="139"/>
      <c r="Y23" s="140"/>
      <c r="Z23" s="141"/>
      <c r="AA23" s="37"/>
      <c r="AB23" s="97"/>
      <c r="AC23" s="37"/>
      <c r="AD23" s="37"/>
      <c r="AE23" s="142"/>
      <c r="AF23" s="97"/>
      <c r="AG23" s="97"/>
      <c r="AH23" s="143"/>
    </row>
    <row r="24" spans="1:34" ht="18" thickBot="1" x14ac:dyDescent="0.35">
      <c r="A24" s="753"/>
      <c r="B24" s="640"/>
      <c r="C24" s="77"/>
      <c r="D24" s="77"/>
      <c r="E24" s="77"/>
      <c r="F24" s="77"/>
      <c r="G24" s="77"/>
      <c r="H24" s="77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5"/>
      <c r="AA24" s="78"/>
      <c r="AB24" s="78"/>
      <c r="AC24" s="78"/>
      <c r="AD24" s="78"/>
      <c r="AE24" s="76"/>
      <c r="AF24" s="78"/>
      <c r="AG24" s="78"/>
      <c r="AH24" s="76"/>
    </row>
    <row r="25" spans="1:34" ht="18" thickTop="1" x14ac:dyDescent="0.3">
      <c r="A25" s="79"/>
      <c r="Z25" s="80"/>
      <c r="AA25" s="79"/>
      <c r="AB25" s="79"/>
    </row>
    <row r="26" spans="1:34" x14ac:dyDescent="0.3">
      <c r="A26" s="79"/>
      <c r="I26" s="687" t="s">
        <v>122</v>
      </c>
      <c r="J26" s="687"/>
      <c r="K26" s="687"/>
      <c r="L26" s="687"/>
      <c r="M26" s="687"/>
      <c r="N26" s="642" t="s">
        <v>96</v>
      </c>
      <c r="O26" s="642"/>
      <c r="P26" s="642"/>
      <c r="Q26" s="642"/>
      <c r="R26" s="642"/>
      <c r="S26" s="642"/>
      <c r="T26" s="642"/>
      <c r="U26" s="38" t="s">
        <v>145</v>
      </c>
      <c r="Z26" s="80"/>
      <c r="AA26" s="79"/>
      <c r="AB26" s="79"/>
      <c r="AF26" s="79"/>
      <c r="AG26" s="79"/>
      <c r="AH26" s="79"/>
    </row>
    <row r="27" spans="1:34" x14ac:dyDescent="0.3">
      <c r="A27" s="82"/>
      <c r="B27" s="80"/>
      <c r="C27" s="80"/>
      <c r="D27" s="80"/>
      <c r="E27" s="80"/>
      <c r="F27" s="80"/>
      <c r="J27" s="83"/>
      <c r="K27" s="83"/>
      <c r="L27" s="83"/>
      <c r="M27" s="82" t="s">
        <v>44</v>
      </c>
      <c r="N27" s="642" t="s">
        <v>136</v>
      </c>
      <c r="O27" s="642"/>
      <c r="P27" s="642"/>
      <c r="Q27" s="642"/>
      <c r="R27" s="642"/>
      <c r="S27" s="642"/>
      <c r="T27" s="642"/>
      <c r="U27" s="38" t="s">
        <v>117</v>
      </c>
      <c r="V27" s="80"/>
      <c r="W27" s="80"/>
      <c r="X27" s="80"/>
      <c r="Y27" s="80"/>
      <c r="Z27" s="79"/>
      <c r="AA27" s="79"/>
      <c r="AG27" s="80"/>
      <c r="AH27" s="80"/>
    </row>
    <row r="28" spans="1:34" x14ac:dyDescent="0.3">
      <c r="A28" s="82"/>
      <c r="B28" s="80"/>
      <c r="C28" s="80"/>
      <c r="D28" s="80"/>
      <c r="E28" s="80"/>
      <c r="F28" s="80"/>
      <c r="J28" s="83"/>
      <c r="K28" s="83"/>
      <c r="L28" s="83"/>
      <c r="M28" s="82"/>
      <c r="N28" s="80"/>
      <c r="O28" s="80"/>
      <c r="P28" s="80"/>
      <c r="Q28" s="80"/>
      <c r="R28" s="80"/>
      <c r="S28" s="80"/>
      <c r="T28" s="80"/>
      <c r="V28" s="80"/>
      <c r="W28" s="80"/>
      <c r="X28" s="80"/>
      <c r="Y28" s="80"/>
      <c r="Z28" s="79"/>
      <c r="AA28" s="79"/>
      <c r="AG28" s="80"/>
      <c r="AH28" s="80"/>
    </row>
    <row r="29" spans="1:34" x14ac:dyDescent="0.3">
      <c r="A29" s="82"/>
      <c r="B29" s="80"/>
      <c r="C29" s="80"/>
      <c r="D29" s="80"/>
      <c r="E29" s="80"/>
      <c r="F29" s="80"/>
      <c r="J29" s="83"/>
      <c r="K29" s="83"/>
      <c r="L29" s="83"/>
      <c r="M29" s="82"/>
      <c r="N29" s="642" t="s">
        <v>96</v>
      </c>
      <c r="O29" s="642"/>
      <c r="P29" s="642"/>
      <c r="Q29" s="642"/>
      <c r="R29" s="642"/>
      <c r="S29" s="642"/>
      <c r="T29" s="642"/>
      <c r="U29" s="38" t="s">
        <v>47</v>
      </c>
      <c r="V29" s="80"/>
      <c r="W29" s="80"/>
      <c r="X29" s="80"/>
      <c r="Y29" s="80"/>
      <c r="Z29" s="79"/>
      <c r="AA29" s="79"/>
      <c r="AG29" s="80"/>
      <c r="AH29" s="80"/>
    </row>
    <row r="30" spans="1:34" x14ac:dyDescent="0.3">
      <c r="A30" s="82"/>
      <c r="B30" s="80"/>
      <c r="C30" s="80"/>
      <c r="D30" s="80"/>
      <c r="E30" s="80"/>
      <c r="F30" s="80"/>
      <c r="J30" s="83"/>
      <c r="K30" s="83"/>
      <c r="L30" s="83"/>
      <c r="M30" s="82" t="s">
        <v>44</v>
      </c>
      <c r="N30" s="642" t="s">
        <v>147</v>
      </c>
      <c r="O30" s="642"/>
      <c r="P30" s="642"/>
      <c r="Q30" s="642"/>
      <c r="R30" s="642"/>
      <c r="S30" s="642"/>
      <c r="T30" s="642"/>
      <c r="U30" s="38" t="s">
        <v>25</v>
      </c>
      <c r="V30" s="80"/>
      <c r="W30" s="80"/>
      <c r="X30" s="80"/>
      <c r="Y30" s="80"/>
      <c r="Z30" s="79"/>
      <c r="AA30" s="79"/>
      <c r="AG30" s="80"/>
      <c r="AH30" s="80"/>
    </row>
    <row r="31" spans="1:34" x14ac:dyDescent="0.3">
      <c r="A31" s="82"/>
      <c r="B31" s="80"/>
      <c r="C31" s="80"/>
      <c r="D31" s="80"/>
      <c r="E31" s="80"/>
      <c r="F31" s="80"/>
      <c r="J31" s="83"/>
      <c r="K31" s="83"/>
      <c r="L31" s="83"/>
      <c r="M31" s="82"/>
      <c r="N31" s="80"/>
      <c r="O31" s="80"/>
      <c r="P31" s="80"/>
      <c r="Q31" s="80"/>
      <c r="R31" s="80"/>
      <c r="S31" s="80"/>
      <c r="T31" s="80"/>
      <c r="V31" s="80"/>
      <c r="W31" s="80"/>
      <c r="X31" s="80"/>
      <c r="Y31" s="80"/>
      <c r="Z31" s="79"/>
      <c r="AA31" s="79"/>
      <c r="AG31" s="80"/>
      <c r="AH31" s="80"/>
    </row>
    <row r="32" spans="1:34" x14ac:dyDescent="0.3">
      <c r="A32" s="82"/>
      <c r="B32" s="80"/>
      <c r="C32" s="80"/>
      <c r="D32" s="80"/>
      <c r="E32" s="80"/>
      <c r="F32" s="80"/>
      <c r="J32" s="83"/>
      <c r="K32" s="83"/>
      <c r="L32" s="83"/>
      <c r="M32" s="82"/>
      <c r="N32" s="642" t="s">
        <v>96</v>
      </c>
      <c r="O32" s="642"/>
      <c r="P32" s="642"/>
      <c r="Q32" s="642"/>
      <c r="R32" s="642"/>
      <c r="S32" s="642"/>
      <c r="T32" s="642"/>
      <c r="U32" s="38" t="s">
        <v>148</v>
      </c>
      <c r="V32" s="80"/>
      <c r="W32" s="80"/>
      <c r="X32" s="80"/>
      <c r="Y32" s="80"/>
      <c r="Z32" s="79"/>
      <c r="AA32" s="79"/>
      <c r="AG32" s="80"/>
      <c r="AH32" s="80"/>
    </row>
    <row r="33" spans="1:34" x14ac:dyDescent="0.3">
      <c r="A33" s="82"/>
      <c r="B33" s="80"/>
      <c r="C33" s="80"/>
      <c r="D33" s="80"/>
      <c r="E33" s="80"/>
      <c r="F33" s="80"/>
      <c r="I33" s="79"/>
      <c r="J33" s="79"/>
      <c r="K33" s="79"/>
      <c r="L33" s="79"/>
      <c r="M33" s="84" t="s">
        <v>44</v>
      </c>
      <c r="N33" s="642" t="s">
        <v>146</v>
      </c>
      <c r="O33" s="642"/>
      <c r="P33" s="642"/>
      <c r="Q33" s="642"/>
      <c r="R33" s="642"/>
      <c r="S33" s="642"/>
      <c r="T33" s="642"/>
      <c r="U33" s="79" t="s">
        <v>25</v>
      </c>
      <c r="V33" s="79"/>
      <c r="W33" s="79"/>
      <c r="X33" s="79"/>
      <c r="Y33" s="79"/>
      <c r="AB33" s="79"/>
      <c r="AF33" s="83"/>
      <c r="AG33" s="83"/>
      <c r="AH33" s="83"/>
    </row>
    <row r="34" spans="1:34" x14ac:dyDescent="0.3">
      <c r="A34" s="82"/>
      <c r="B34" s="80"/>
      <c r="C34" s="80"/>
      <c r="D34" s="80"/>
      <c r="E34" s="80"/>
      <c r="F34" s="80"/>
      <c r="I34" s="79"/>
      <c r="J34" s="79"/>
      <c r="K34" s="79"/>
      <c r="L34" s="79"/>
      <c r="M34" s="84"/>
      <c r="N34" s="80"/>
      <c r="O34" s="80"/>
      <c r="P34" s="80"/>
      <c r="Q34" s="80"/>
      <c r="R34" s="80"/>
      <c r="S34" s="80"/>
      <c r="T34" s="80"/>
      <c r="U34" s="79"/>
      <c r="V34" s="79"/>
      <c r="W34" s="79"/>
      <c r="X34" s="79"/>
      <c r="Y34" s="79"/>
      <c r="AB34" s="79"/>
      <c r="AF34" s="83"/>
      <c r="AG34" s="83"/>
      <c r="AH34" s="83"/>
    </row>
    <row r="35" spans="1:34" x14ac:dyDescent="0.3">
      <c r="A35" s="79"/>
      <c r="B35" s="79"/>
      <c r="C35" s="79"/>
      <c r="D35" s="79"/>
      <c r="E35" s="79"/>
      <c r="F35" s="79"/>
      <c r="I35" s="687" t="s">
        <v>121</v>
      </c>
      <c r="J35" s="687"/>
      <c r="K35" s="687"/>
      <c r="L35" s="687"/>
      <c r="M35" s="687"/>
      <c r="N35" s="642" t="s">
        <v>96</v>
      </c>
      <c r="O35" s="642"/>
      <c r="P35" s="642"/>
      <c r="Q35" s="642"/>
      <c r="R35" s="642"/>
      <c r="S35" s="642"/>
      <c r="T35" s="642"/>
      <c r="U35" s="38" t="s">
        <v>144</v>
      </c>
      <c r="AB35" s="79"/>
    </row>
    <row r="36" spans="1:34" x14ac:dyDescent="0.3">
      <c r="A36" s="79"/>
      <c r="I36" s="83"/>
      <c r="J36" s="83"/>
      <c r="M36" s="82" t="s">
        <v>44</v>
      </c>
      <c r="N36" s="642" t="s">
        <v>143</v>
      </c>
      <c r="O36" s="642"/>
      <c r="P36" s="642"/>
      <c r="Q36" s="642"/>
      <c r="R36" s="642"/>
      <c r="S36" s="642"/>
      <c r="T36" s="642"/>
      <c r="U36" s="38" t="s">
        <v>115</v>
      </c>
      <c r="Z36" s="80"/>
      <c r="AA36" s="79"/>
      <c r="AB36" s="80"/>
    </row>
    <row r="37" spans="1:34" x14ac:dyDescent="0.3">
      <c r="A37" s="79"/>
      <c r="J37" s="83"/>
      <c r="K37" s="83"/>
      <c r="L37" s="83"/>
      <c r="M37" s="82"/>
      <c r="N37" s="83"/>
      <c r="O37" s="83"/>
      <c r="P37" s="83"/>
      <c r="S37" s="82"/>
      <c r="T37" s="80"/>
      <c r="V37" s="80"/>
      <c r="W37" s="80"/>
      <c r="X37" s="80"/>
      <c r="Y37" s="80"/>
      <c r="Z37" s="79"/>
      <c r="AA37" s="79"/>
      <c r="AB37" s="80"/>
    </row>
    <row r="38" spans="1:34" x14ac:dyDescent="0.3">
      <c r="A38" s="82"/>
      <c r="B38" s="80"/>
      <c r="C38" s="80"/>
      <c r="D38" s="80"/>
      <c r="E38" s="80"/>
      <c r="F38" s="80"/>
      <c r="I38" s="687" t="s">
        <v>120</v>
      </c>
      <c r="J38" s="687"/>
      <c r="K38" s="687"/>
      <c r="L38" s="687"/>
      <c r="M38" s="687"/>
      <c r="N38" s="642" t="s">
        <v>96</v>
      </c>
      <c r="O38" s="642"/>
      <c r="P38" s="642"/>
      <c r="Q38" s="642"/>
      <c r="R38" s="642"/>
      <c r="S38" s="642"/>
      <c r="T38" s="642"/>
      <c r="U38" s="38" t="s">
        <v>138</v>
      </c>
      <c r="Z38" s="80"/>
    </row>
    <row r="39" spans="1:34" x14ac:dyDescent="0.3">
      <c r="A39" s="79"/>
      <c r="B39" s="79"/>
      <c r="C39" s="79"/>
      <c r="D39" s="79"/>
      <c r="E39" s="79"/>
      <c r="F39" s="79"/>
      <c r="I39" s="79"/>
      <c r="J39" s="79"/>
      <c r="K39" s="79"/>
      <c r="L39" s="79"/>
      <c r="M39" s="82" t="s">
        <v>44</v>
      </c>
      <c r="N39" s="642" t="s">
        <v>139</v>
      </c>
      <c r="O39" s="642"/>
      <c r="P39" s="642"/>
      <c r="Q39" s="642"/>
      <c r="R39" s="642"/>
      <c r="S39" s="642"/>
      <c r="T39" s="642"/>
      <c r="U39" s="38" t="s">
        <v>117</v>
      </c>
      <c r="V39" s="79"/>
      <c r="W39" s="79"/>
      <c r="X39" s="79"/>
      <c r="Y39" s="79"/>
      <c r="Z39" s="80"/>
      <c r="AA39" s="80"/>
    </row>
  </sheetData>
  <mergeCells count="43">
    <mergeCell ref="I38:M38"/>
    <mergeCell ref="N38:T38"/>
    <mergeCell ref="N39:T39"/>
    <mergeCell ref="I26:M26"/>
    <mergeCell ref="N26:T26"/>
    <mergeCell ref="N27:T27"/>
    <mergeCell ref="I35:M35"/>
    <mergeCell ref="N35:T35"/>
    <mergeCell ref="N36:T36"/>
    <mergeCell ref="N29:T29"/>
    <mergeCell ref="N30:T30"/>
    <mergeCell ref="N32:T32"/>
    <mergeCell ref="N33:T33"/>
    <mergeCell ref="AF21:AH21"/>
    <mergeCell ref="H22:X22"/>
    <mergeCell ref="G23:V23"/>
    <mergeCell ref="A18:B18"/>
    <mergeCell ref="A20:B24"/>
    <mergeCell ref="C20:Y20"/>
    <mergeCell ref="Z20:AE20"/>
    <mergeCell ref="C21:Y21"/>
    <mergeCell ref="Z21:AE21"/>
    <mergeCell ref="AE9:AH9"/>
    <mergeCell ref="A10:B10"/>
    <mergeCell ref="C10:Y10"/>
    <mergeCell ref="Z10:AE10"/>
    <mergeCell ref="AF10:AH10"/>
    <mergeCell ref="A17:B17"/>
    <mergeCell ref="Z17:AE17"/>
    <mergeCell ref="A1:AH1"/>
    <mergeCell ref="J7:K7"/>
    <mergeCell ref="U7:W7"/>
    <mergeCell ref="H8:I8"/>
    <mergeCell ref="J8:K8"/>
    <mergeCell ref="L8:P8"/>
    <mergeCell ref="Q8:R8"/>
    <mergeCell ref="S8:V8"/>
    <mergeCell ref="A15:B15"/>
    <mergeCell ref="Z15:AE15"/>
    <mergeCell ref="AF15:AH15"/>
    <mergeCell ref="A16:B16"/>
    <mergeCell ref="Z16:AE16"/>
    <mergeCell ref="AF16:AH16"/>
  </mergeCells>
  <pageMargins left="0.7" right="0.7" top="0.75" bottom="0.75" header="0.3" footer="0.3"/>
  <pageSetup orientation="portrait" r:id="rId1"/>
  <headerFooter>
    <oddHeader>&amp;R&amp;"TH SarabunPSK,ตัวหนา"&amp;16ปร.6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3"/>
  </sheetPr>
  <dimension ref="A1:AH86"/>
  <sheetViews>
    <sheetView view="pageLayout" topLeftCell="A34" zoomScale="140" zoomScaleNormal="120" zoomScalePageLayoutView="140" workbookViewId="0">
      <selection activeCell="R31" sqref="R31"/>
    </sheetView>
  </sheetViews>
  <sheetFormatPr defaultColWidth="9.140625" defaultRowHeight="18.75" customHeight="1" x14ac:dyDescent="0.3"/>
  <cols>
    <col min="1" max="1" width="2.7109375" style="38" customWidth="1"/>
    <col min="2" max="2" width="3.7109375" style="38" customWidth="1"/>
    <col min="3" max="24" width="2.7109375" style="38" customWidth="1"/>
    <col min="25" max="30" width="3.140625" style="38" customWidth="1"/>
    <col min="31" max="31" width="3.42578125" style="38" customWidth="1"/>
    <col min="32" max="33" width="2.7109375" style="38" customWidth="1"/>
    <col min="34" max="34" width="3" style="38" customWidth="1"/>
    <col min="35" max="55" width="2.7109375" style="38" customWidth="1"/>
    <col min="56" max="16384" width="9.140625" style="38"/>
  </cols>
  <sheetData>
    <row r="1" spans="1:34" ht="18.75" customHeight="1" x14ac:dyDescent="0.3">
      <c r="A1" s="634" t="s">
        <v>119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</row>
    <row r="2" spans="1:34" ht="18.75" customHeight="1" x14ac:dyDescent="0.3">
      <c r="A2" s="79" t="s">
        <v>98</v>
      </c>
      <c r="B2" s="79"/>
      <c r="I2" s="38" t="str">
        <f>'ข้อมูลโครงการ '!D4</f>
        <v>อาคารสถานที่</v>
      </c>
    </row>
    <row r="3" spans="1:34" ht="18.75" customHeight="1" x14ac:dyDescent="0.3">
      <c r="A3" s="79" t="s">
        <v>99</v>
      </c>
      <c r="B3" s="79"/>
      <c r="I3" s="38" t="s">
        <v>166</v>
      </c>
    </row>
    <row r="4" spans="1:34" ht="18.75" customHeight="1" x14ac:dyDescent="0.3">
      <c r="A4" s="79" t="s">
        <v>36</v>
      </c>
      <c r="B4" s="79"/>
      <c r="I4" s="38" t="str">
        <f>'ข้อมูลโครงการ '!D3</f>
        <v>37 หมู่ 8 ต.หนองหงส์ อ.ทุ่งสง จ.นครศรีธรรมราช</v>
      </c>
    </row>
    <row r="5" spans="1:34" ht="18.75" customHeight="1" x14ac:dyDescent="0.3">
      <c r="A5" s="79" t="s">
        <v>32</v>
      </c>
      <c r="B5" s="79"/>
      <c r="I5" s="177">
        <f>'ข้อมูลโครงการ '!D5</f>
        <v>0</v>
      </c>
    </row>
    <row r="6" spans="1:34" ht="18.75" customHeight="1" x14ac:dyDescent="0.3">
      <c r="A6" s="79" t="s">
        <v>102</v>
      </c>
      <c r="B6" s="79"/>
      <c r="L6" s="38" t="str">
        <f>'ข้อมูลโครงการ '!D14</f>
        <v>โรงเรียนโสตศึกษาจังหวัดนครศรีธรรมราช</v>
      </c>
    </row>
    <row r="7" spans="1:34" ht="18.75" customHeight="1" x14ac:dyDescent="0.3">
      <c r="A7" s="79" t="s">
        <v>150</v>
      </c>
      <c r="B7" s="79"/>
      <c r="H7" s="642">
        <v>1</v>
      </c>
      <c r="I7" s="642"/>
      <c r="J7" s="79" t="s">
        <v>18</v>
      </c>
      <c r="Q7" s="79"/>
      <c r="U7" s="642"/>
      <c r="V7" s="642"/>
      <c r="W7" s="642"/>
      <c r="Y7" s="79"/>
    </row>
    <row r="8" spans="1:34" ht="18.75" customHeight="1" x14ac:dyDescent="0.3">
      <c r="A8" s="79" t="s">
        <v>40</v>
      </c>
      <c r="B8" s="79"/>
      <c r="H8" s="642">
        <v>21</v>
      </c>
      <c r="I8" s="642"/>
      <c r="J8" s="643" t="s">
        <v>41</v>
      </c>
      <c r="K8" s="643"/>
      <c r="L8" s="644" t="s">
        <v>159</v>
      </c>
      <c r="M8" s="644"/>
      <c r="N8" s="644"/>
      <c r="O8" s="644"/>
      <c r="P8" s="644"/>
      <c r="Q8" s="645" t="s">
        <v>42</v>
      </c>
      <c r="R8" s="645"/>
      <c r="S8" s="642">
        <v>2563</v>
      </c>
      <c r="T8" s="642"/>
      <c r="U8" s="642"/>
      <c r="V8" s="642"/>
    </row>
    <row r="9" spans="1:34" ht="18.75" customHeight="1" thickBot="1" x14ac:dyDescent="0.35">
      <c r="AE9" s="641" t="s">
        <v>101</v>
      </c>
      <c r="AF9" s="641"/>
      <c r="AG9" s="641"/>
      <c r="AH9" s="641"/>
    </row>
    <row r="10" spans="1:34" ht="18.75" customHeight="1" thickTop="1" thickBot="1" x14ac:dyDescent="0.35">
      <c r="A10" s="695" t="s">
        <v>11</v>
      </c>
      <c r="B10" s="695"/>
      <c r="C10" s="695" t="s">
        <v>12</v>
      </c>
      <c r="D10" s="695"/>
      <c r="E10" s="695"/>
      <c r="F10" s="695"/>
      <c r="G10" s="695"/>
      <c r="H10" s="695"/>
      <c r="I10" s="695"/>
      <c r="J10" s="695"/>
      <c r="K10" s="695"/>
      <c r="L10" s="695"/>
      <c r="M10" s="695"/>
      <c r="N10" s="702" t="s">
        <v>86</v>
      </c>
      <c r="O10" s="702"/>
      <c r="P10" s="702"/>
      <c r="Q10" s="702"/>
      <c r="R10" s="702"/>
      <c r="S10" s="702"/>
      <c r="T10" s="702"/>
      <c r="U10" s="695" t="s">
        <v>74</v>
      </c>
      <c r="V10" s="695"/>
      <c r="W10" s="695"/>
      <c r="X10" s="695"/>
      <c r="Y10" s="702" t="s">
        <v>104</v>
      </c>
      <c r="Z10" s="702"/>
      <c r="AA10" s="702"/>
      <c r="AB10" s="702"/>
      <c r="AC10" s="702"/>
      <c r="AD10" s="702"/>
      <c r="AE10" s="695" t="s">
        <v>21</v>
      </c>
      <c r="AF10" s="695"/>
      <c r="AG10" s="695"/>
      <c r="AH10" s="695"/>
    </row>
    <row r="11" spans="1:34" ht="18.75" customHeight="1" thickTop="1" x14ac:dyDescent="0.3">
      <c r="A11" s="703">
        <v>1</v>
      </c>
      <c r="B11" s="704"/>
      <c r="C11" s="48" t="s">
        <v>1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740">
        <f>7240+5324</f>
        <v>12564</v>
      </c>
      <c r="O11" s="741"/>
      <c r="P11" s="741"/>
      <c r="Q11" s="741"/>
      <c r="R11" s="741"/>
      <c r="S11" s="741"/>
      <c r="T11" s="742"/>
      <c r="U11" s="708">
        <v>1.3169999999999999</v>
      </c>
      <c r="V11" s="709"/>
      <c r="W11" s="709"/>
      <c r="X11" s="710"/>
      <c r="Y11" s="711">
        <f>N11*U11</f>
        <v>16546.788</v>
      </c>
      <c r="Z11" s="712"/>
      <c r="AA11" s="712"/>
      <c r="AB11" s="712"/>
      <c r="AC11" s="712"/>
      <c r="AD11" s="713"/>
      <c r="AE11" s="85"/>
      <c r="AF11" s="86"/>
      <c r="AG11" s="86"/>
      <c r="AH11" s="87"/>
    </row>
    <row r="12" spans="1:34" ht="18.75" customHeight="1" x14ac:dyDescent="0.3">
      <c r="A12" s="696">
        <v>2</v>
      </c>
      <c r="B12" s="697"/>
      <c r="C12" s="50" t="s">
        <v>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698"/>
      <c r="O12" s="699"/>
      <c r="P12" s="699"/>
      <c r="Q12" s="699"/>
      <c r="R12" s="699"/>
      <c r="S12" s="699"/>
      <c r="T12" s="700"/>
      <c r="U12" s="696"/>
      <c r="V12" s="701"/>
      <c r="W12" s="701"/>
      <c r="X12" s="697"/>
      <c r="Y12" s="714"/>
      <c r="Z12" s="715"/>
      <c r="AA12" s="715"/>
      <c r="AB12" s="715"/>
      <c r="AC12" s="715"/>
      <c r="AD12" s="716"/>
      <c r="AE12" s="88"/>
      <c r="AF12" s="89"/>
      <c r="AG12" s="89"/>
      <c r="AH12" s="90"/>
    </row>
    <row r="13" spans="1:34" ht="18.75" customHeight="1" x14ac:dyDescent="0.3">
      <c r="A13" s="696">
        <v>3</v>
      </c>
      <c r="B13" s="697"/>
      <c r="C13" s="50" t="s">
        <v>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698"/>
      <c r="O13" s="699"/>
      <c r="P13" s="699"/>
      <c r="Q13" s="699"/>
      <c r="R13" s="699"/>
      <c r="S13" s="699"/>
      <c r="T13" s="700"/>
      <c r="U13" s="696"/>
      <c r="V13" s="701"/>
      <c r="W13" s="701"/>
      <c r="X13" s="697"/>
      <c r="Y13" s="714"/>
      <c r="Z13" s="715"/>
      <c r="AA13" s="715"/>
      <c r="AB13" s="715"/>
      <c r="AC13" s="715"/>
      <c r="AD13" s="716"/>
      <c r="AE13" s="88"/>
      <c r="AF13" s="89"/>
      <c r="AG13" s="89"/>
      <c r="AH13" s="90"/>
    </row>
    <row r="14" spans="1:34" ht="18.75" customHeight="1" x14ac:dyDescent="0.3">
      <c r="A14" s="696">
        <v>4</v>
      </c>
      <c r="B14" s="697"/>
      <c r="C14" s="50" t="s">
        <v>4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733"/>
      <c r="O14" s="734"/>
      <c r="P14" s="734"/>
      <c r="Q14" s="734"/>
      <c r="R14" s="734"/>
      <c r="S14" s="734"/>
      <c r="T14" s="735"/>
      <c r="U14" s="696"/>
      <c r="V14" s="701"/>
      <c r="W14" s="701"/>
      <c r="X14" s="697"/>
      <c r="Y14" s="717"/>
      <c r="Z14" s="718"/>
      <c r="AA14" s="718"/>
      <c r="AB14" s="718"/>
      <c r="AC14" s="718"/>
      <c r="AD14" s="719"/>
      <c r="AE14" s="88"/>
      <c r="AF14" s="89"/>
      <c r="AG14" s="89"/>
      <c r="AH14" s="90"/>
    </row>
    <row r="15" spans="1:34" ht="18.75" customHeight="1" thickBot="1" x14ac:dyDescent="0.35">
      <c r="A15" s="696">
        <v>5</v>
      </c>
      <c r="B15" s="697"/>
      <c r="C15" s="50" t="s">
        <v>114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733"/>
      <c r="O15" s="734"/>
      <c r="P15" s="734"/>
      <c r="Q15" s="734"/>
      <c r="R15" s="734"/>
      <c r="S15" s="734"/>
      <c r="T15" s="735"/>
      <c r="U15" s="696"/>
      <c r="V15" s="701"/>
      <c r="W15" s="701"/>
      <c r="X15" s="697"/>
      <c r="Y15" s="717"/>
      <c r="Z15" s="718"/>
      <c r="AA15" s="718"/>
      <c r="AB15" s="718"/>
      <c r="AC15" s="718"/>
      <c r="AD15" s="719"/>
      <c r="AE15" s="88"/>
      <c r="AF15" s="89"/>
      <c r="AG15" s="89"/>
      <c r="AH15" s="90"/>
    </row>
    <row r="16" spans="1:34" ht="18.75" customHeight="1" x14ac:dyDescent="0.3">
      <c r="A16" s="91"/>
      <c r="B16" s="51"/>
      <c r="C16" s="728" t="s">
        <v>43</v>
      </c>
      <c r="D16" s="729"/>
      <c r="E16" s="729"/>
      <c r="F16" s="729"/>
      <c r="G16" s="729"/>
      <c r="H16" s="729"/>
      <c r="I16" s="729"/>
      <c r="J16" s="729"/>
      <c r="K16" s="729"/>
      <c r="L16" s="729"/>
      <c r="M16" s="730"/>
      <c r="N16" s="91"/>
      <c r="O16" s="50"/>
      <c r="P16" s="50"/>
      <c r="Q16" s="50"/>
      <c r="R16" s="50"/>
      <c r="S16" s="50"/>
      <c r="T16" s="51"/>
      <c r="U16" s="50"/>
      <c r="V16" s="50"/>
      <c r="W16" s="50"/>
      <c r="X16" s="50"/>
      <c r="Y16" s="91"/>
      <c r="Z16" s="50"/>
      <c r="AA16" s="50"/>
      <c r="AB16" s="50"/>
      <c r="AC16" s="50"/>
      <c r="AD16" s="51"/>
      <c r="AE16" s="88"/>
      <c r="AF16" s="89"/>
      <c r="AG16" s="89"/>
      <c r="AH16" s="90"/>
    </row>
    <row r="17" spans="1:34" ht="18.75" customHeight="1" x14ac:dyDescent="0.3">
      <c r="A17" s="91"/>
      <c r="B17" s="51"/>
      <c r="C17" s="50" t="s">
        <v>73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91"/>
      <c r="O17" s="50"/>
      <c r="P17" s="50"/>
      <c r="Q17" s="50"/>
      <c r="R17" s="50"/>
      <c r="S17" s="50"/>
      <c r="T17" s="51"/>
      <c r="U17" s="50"/>
      <c r="V17" s="50"/>
      <c r="W17" s="50"/>
      <c r="X17" s="50"/>
      <c r="Y17" s="91"/>
      <c r="Z17" s="50"/>
      <c r="AA17" s="50"/>
      <c r="AB17" s="50"/>
      <c r="AC17" s="50"/>
      <c r="AD17" s="51"/>
      <c r="AE17" s="88"/>
      <c r="AF17" s="89"/>
      <c r="AG17" s="89"/>
      <c r="AH17" s="90"/>
    </row>
    <row r="18" spans="1:34" ht="18.75" customHeight="1" x14ac:dyDescent="0.3">
      <c r="A18" s="91"/>
      <c r="B18" s="51"/>
      <c r="C18" s="50" t="s">
        <v>72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91"/>
      <c r="O18" s="50"/>
      <c r="P18" s="50"/>
      <c r="Q18" s="50"/>
      <c r="R18" s="50"/>
      <c r="S18" s="50"/>
      <c r="T18" s="51"/>
      <c r="U18" s="50"/>
      <c r="V18" s="50"/>
      <c r="W18" s="50"/>
      <c r="X18" s="50"/>
      <c r="Y18" s="91"/>
      <c r="Z18" s="50"/>
      <c r="AA18" s="50"/>
      <c r="AB18" s="50"/>
      <c r="AC18" s="50"/>
      <c r="AD18" s="51"/>
      <c r="AE18" s="88"/>
      <c r="AF18" s="89"/>
      <c r="AG18" s="89"/>
      <c r="AH18" s="90"/>
    </row>
    <row r="19" spans="1:34" ht="18.75" customHeight="1" x14ac:dyDescent="0.3">
      <c r="A19" s="91"/>
      <c r="B19" s="51"/>
      <c r="C19" s="50" t="s">
        <v>105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91"/>
      <c r="O19" s="50"/>
      <c r="P19" s="50"/>
      <c r="Q19" s="50"/>
      <c r="R19" s="50"/>
      <c r="S19" s="50"/>
      <c r="T19" s="51"/>
      <c r="U19" s="50"/>
      <c r="V19" s="50"/>
      <c r="W19" s="50"/>
      <c r="X19" s="50"/>
      <c r="Y19" s="91"/>
      <c r="Z19" s="50"/>
      <c r="AA19" s="50"/>
      <c r="AB19" s="50"/>
      <c r="AC19" s="50"/>
      <c r="AD19" s="51"/>
      <c r="AE19" s="88"/>
      <c r="AF19" s="89"/>
      <c r="AG19" s="89"/>
      <c r="AH19" s="90"/>
    </row>
    <row r="20" spans="1:34" ht="18.75" customHeight="1" x14ac:dyDescent="0.3">
      <c r="A20" s="130"/>
      <c r="B20" s="131"/>
      <c r="C20" s="128" t="s">
        <v>71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  <c r="O20" s="129"/>
      <c r="P20" s="129"/>
      <c r="Q20" s="129"/>
      <c r="R20" s="129"/>
      <c r="S20" s="129"/>
      <c r="T20" s="131"/>
      <c r="U20" s="129"/>
      <c r="V20" s="129"/>
      <c r="W20" s="129"/>
      <c r="X20" s="129"/>
      <c r="Y20" s="130"/>
      <c r="Z20" s="129"/>
      <c r="AA20" s="129"/>
      <c r="AB20" s="129"/>
      <c r="AC20" s="129"/>
      <c r="AD20" s="131"/>
      <c r="AE20" s="132"/>
      <c r="AF20" s="132"/>
      <c r="AG20" s="132"/>
      <c r="AH20" s="133"/>
    </row>
    <row r="21" spans="1:34" ht="18.75" customHeight="1" thickBot="1" x14ac:dyDescent="0.35">
      <c r="A21" s="75"/>
      <c r="B21" s="76"/>
      <c r="C21" s="134"/>
      <c r="D21" s="78"/>
      <c r="E21" s="78"/>
      <c r="F21" s="78"/>
      <c r="G21" s="78"/>
      <c r="H21" s="78"/>
      <c r="I21" s="78"/>
      <c r="J21" s="78"/>
      <c r="K21" s="78"/>
      <c r="L21" s="78"/>
      <c r="M21" s="76"/>
      <c r="N21" s="75"/>
      <c r="O21" s="78"/>
      <c r="P21" s="78"/>
      <c r="Q21" s="78"/>
      <c r="R21" s="78"/>
      <c r="S21" s="78"/>
      <c r="T21" s="76"/>
      <c r="U21" s="78"/>
      <c r="V21" s="78"/>
      <c r="W21" s="78"/>
      <c r="X21" s="78"/>
      <c r="Y21" s="75"/>
      <c r="Z21" s="78"/>
      <c r="AA21" s="78"/>
      <c r="AB21" s="78"/>
      <c r="AC21" s="78"/>
      <c r="AD21" s="76"/>
      <c r="AE21" s="78"/>
      <c r="AF21" s="78"/>
      <c r="AG21" s="78"/>
      <c r="AH21" s="76"/>
    </row>
    <row r="22" spans="1:34" ht="18.75" customHeight="1" thickTop="1" x14ac:dyDescent="0.5">
      <c r="A22" s="760"/>
      <c r="B22" s="739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731" t="s">
        <v>106</v>
      </c>
      <c r="T22" s="731"/>
      <c r="U22" s="731"/>
      <c r="V22" s="731"/>
      <c r="W22" s="731"/>
      <c r="X22" s="732"/>
      <c r="Y22" s="723">
        <f>+Y11:Y11</f>
        <v>16546.788</v>
      </c>
      <c r="Z22" s="724"/>
      <c r="AA22" s="724"/>
      <c r="AB22" s="724"/>
      <c r="AC22" s="724"/>
      <c r="AD22" s="725"/>
      <c r="AE22" s="184"/>
      <c r="AF22" s="183"/>
      <c r="AG22" s="183"/>
      <c r="AH22" s="185"/>
    </row>
    <row r="23" spans="1:34" ht="18.75" customHeight="1" thickBot="1" x14ac:dyDescent="0.35">
      <c r="A23" s="188"/>
      <c r="B23" s="77"/>
      <c r="C23" s="77"/>
      <c r="D23" s="77"/>
      <c r="E23" s="77"/>
      <c r="F23" s="726" t="s">
        <v>151</v>
      </c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  <c r="S23" s="726"/>
      <c r="T23" s="726"/>
      <c r="U23" s="726" t="s">
        <v>132</v>
      </c>
      <c r="V23" s="726"/>
      <c r="W23" s="726"/>
      <c r="X23" s="727"/>
      <c r="Y23" s="720">
        <v>16425</v>
      </c>
      <c r="Z23" s="721"/>
      <c r="AA23" s="721"/>
      <c r="AB23" s="721"/>
      <c r="AC23" s="721"/>
      <c r="AD23" s="722"/>
      <c r="AE23" s="186"/>
      <c r="AF23" s="77"/>
      <c r="AG23" s="77"/>
      <c r="AH23" s="187"/>
    </row>
    <row r="24" spans="1:34" ht="18.75" customHeight="1" thickTop="1" x14ac:dyDescent="0.3">
      <c r="C24" s="38" t="s">
        <v>94</v>
      </c>
      <c r="J24" s="737"/>
      <c r="K24" s="737"/>
      <c r="L24" s="737"/>
      <c r="M24" s="737"/>
      <c r="N24" s="737"/>
      <c r="O24" s="737"/>
      <c r="Q24" s="38" t="s">
        <v>15</v>
      </c>
      <c r="S24" s="38" t="s">
        <v>107</v>
      </c>
      <c r="U24" s="736"/>
      <c r="V24" s="736"/>
      <c r="W24" s="736"/>
      <c r="X24" s="736"/>
      <c r="Y24" s="38" t="s">
        <v>108</v>
      </c>
    </row>
    <row r="25" spans="1:34" ht="18.75" customHeight="1" x14ac:dyDescent="0.3">
      <c r="J25" s="145"/>
      <c r="K25" s="145"/>
      <c r="L25" s="145"/>
      <c r="M25" s="145"/>
      <c r="N25" s="145"/>
      <c r="O25" s="145"/>
    </row>
    <row r="26" spans="1:34" ht="18.75" customHeight="1" x14ac:dyDescent="0.3">
      <c r="A26" s="79"/>
      <c r="I26" s="687" t="s">
        <v>29</v>
      </c>
      <c r="J26" s="687"/>
      <c r="K26" s="687"/>
      <c r="L26" s="687"/>
      <c r="M26" s="687"/>
      <c r="N26" s="642" t="s">
        <v>96</v>
      </c>
      <c r="O26" s="642"/>
      <c r="P26" s="642"/>
      <c r="Q26" s="642"/>
      <c r="R26" s="642"/>
      <c r="S26" s="642"/>
      <c r="T26" s="642"/>
      <c r="V26" s="38" t="s">
        <v>145</v>
      </c>
      <c r="Z26" s="80"/>
      <c r="AA26" s="79"/>
      <c r="AB26" s="79"/>
    </row>
    <row r="27" spans="1:34" ht="18.75" customHeight="1" x14ac:dyDescent="0.3">
      <c r="A27" s="79"/>
      <c r="J27" s="83"/>
      <c r="K27" s="83"/>
      <c r="L27" s="83"/>
      <c r="M27" s="82" t="s">
        <v>44</v>
      </c>
      <c r="N27" s="642" t="s">
        <v>136</v>
      </c>
      <c r="O27" s="642"/>
      <c r="P27" s="642"/>
      <c r="Q27" s="642"/>
      <c r="R27" s="642"/>
      <c r="S27" s="642"/>
      <c r="T27" s="642"/>
      <c r="U27" s="38" t="s">
        <v>117</v>
      </c>
      <c r="V27" s="80"/>
      <c r="W27" s="80"/>
      <c r="X27" s="80"/>
      <c r="Y27" s="80"/>
      <c r="Z27" s="79"/>
      <c r="AA27" s="79"/>
      <c r="AB27" s="79"/>
    </row>
    <row r="28" spans="1:34" ht="18.75" customHeight="1" x14ac:dyDescent="0.3">
      <c r="A28" s="79"/>
      <c r="J28" s="83"/>
      <c r="K28" s="83"/>
      <c r="L28" s="83"/>
      <c r="M28" s="82"/>
      <c r="N28" s="80"/>
      <c r="O28" s="80"/>
      <c r="P28" s="80"/>
      <c r="Q28" s="80"/>
      <c r="R28" s="80"/>
      <c r="S28" s="80"/>
      <c r="T28" s="80"/>
      <c r="V28" s="80"/>
      <c r="W28" s="80"/>
      <c r="X28" s="80"/>
      <c r="Y28" s="80"/>
      <c r="Z28" s="79"/>
      <c r="AA28" s="79"/>
      <c r="AB28" s="79"/>
    </row>
    <row r="29" spans="1:34" ht="18.75" customHeight="1" x14ac:dyDescent="0.3">
      <c r="A29" s="79"/>
      <c r="J29" s="83"/>
      <c r="K29" s="83"/>
      <c r="L29" s="83"/>
      <c r="M29" s="82"/>
      <c r="N29" s="642" t="s">
        <v>96</v>
      </c>
      <c r="O29" s="642"/>
      <c r="P29" s="642"/>
      <c r="Q29" s="642"/>
      <c r="R29" s="642"/>
      <c r="S29" s="642"/>
      <c r="T29" s="642"/>
      <c r="V29" s="83" t="s">
        <v>47</v>
      </c>
      <c r="W29" s="83"/>
      <c r="X29" s="83"/>
      <c r="Y29" s="83"/>
      <c r="Z29" s="79"/>
      <c r="AA29" s="79"/>
      <c r="AB29" s="79"/>
    </row>
    <row r="30" spans="1:34" ht="18.75" customHeight="1" x14ac:dyDescent="0.3">
      <c r="A30" s="79"/>
      <c r="J30" s="83"/>
      <c r="K30" s="83"/>
      <c r="L30" s="83"/>
      <c r="M30" s="82" t="s">
        <v>44</v>
      </c>
      <c r="N30" s="642" t="s">
        <v>157</v>
      </c>
      <c r="O30" s="642"/>
      <c r="P30" s="642"/>
      <c r="Q30" s="642"/>
      <c r="R30" s="642"/>
      <c r="S30" s="642"/>
      <c r="T30" s="642"/>
      <c r="U30" s="38" t="s">
        <v>25</v>
      </c>
      <c r="V30" s="80"/>
      <c r="W30" s="80"/>
      <c r="X30" s="80"/>
      <c r="Y30" s="80"/>
      <c r="Z30" s="79"/>
      <c r="AA30" s="79"/>
      <c r="AB30" s="79"/>
    </row>
    <row r="31" spans="1:34" ht="18.75" customHeight="1" x14ac:dyDescent="0.3">
      <c r="A31" s="79"/>
      <c r="J31" s="83"/>
      <c r="K31" s="83"/>
      <c r="L31" s="83"/>
      <c r="M31" s="82"/>
      <c r="N31" s="80"/>
      <c r="O31" s="80"/>
      <c r="P31" s="80"/>
      <c r="Q31" s="80"/>
      <c r="R31" s="80"/>
      <c r="S31" s="80"/>
      <c r="T31" s="80"/>
      <c r="V31" s="80"/>
      <c r="W31" s="80"/>
      <c r="X31" s="80"/>
      <c r="Y31" s="80"/>
      <c r="Z31" s="79"/>
      <c r="AA31" s="79"/>
      <c r="AB31" s="79"/>
    </row>
    <row r="32" spans="1:34" ht="18.75" customHeight="1" x14ac:dyDescent="0.3">
      <c r="A32" s="79"/>
      <c r="J32" s="83"/>
      <c r="K32" s="83"/>
      <c r="L32" s="83"/>
      <c r="M32" s="82"/>
      <c r="N32" s="642" t="s">
        <v>96</v>
      </c>
      <c r="O32" s="642"/>
      <c r="P32" s="642"/>
      <c r="Q32" s="642"/>
      <c r="R32" s="642"/>
      <c r="S32" s="642"/>
      <c r="T32" s="642"/>
      <c r="V32" s="83" t="s">
        <v>70</v>
      </c>
      <c r="W32" s="80"/>
      <c r="X32" s="80"/>
      <c r="Y32" s="80"/>
      <c r="Z32" s="79"/>
      <c r="AA32" s="79"/>
      <c r="AB32" s="79"/>
    </row>
    <row r="33" spans="1:34" ht="18.75" customHeight="1" x14ac:dyDescent="0.3">
      <c r="A33" s="82"/>
      <c r="I33" s="79"/>
      <c r="J33" s="79"/>
      <c r="K33" s="79"/>
      <c r="L33" s="79"/>
      <c r="M33" s="84" t="s">
        <v>44</v>
      </c>
      <c r="N33" s="642" t="s">
        <v>146</v>
      </c>
      <c r="O33" s="642"/>
      <c r="P33" s="642"/>
      <c r="Q33" s="642"/>
      <c r="R33" s="642"/>
      <c r="S33" s="642"/>
      <c r="T33" s="642"/>
      <c r="U33" s="79" t="s">
        <v>25</v>
      </c>
      <c r="V33" s="79"/>
      <c r="W33" s="79"/>
      <c r="X33" s="79"/>
      <c r="Y33" s="79"/>
      <c r="AF33" s="80"/>
      <c r="AG33" s="80"/>
    </row>
    <row r="34" spans="1:34" ht="18.75" customHeight="1" x14ac:dyDescent="0.3">
      <c r="A34" s="82"/>
      <c r="I34" s="79"/>
      <c r="J34" s="79"/>
      <c r="K34" s="79"/>
      <c r="L34" s="79"/>
      <c r="M34" s="84"/>
      <c r="N34" s="80"/>
      <c r="O34" s="80"/>
      <c r="P34" s="80"/>
      <c r="Q34" s="80"/>
      <c r="R34" s="80"/>
      <c r="S34" s="80"/>
      <c r="T34" s="80"/>
      <c r="U34" s="79"/>
      <c r="V34" s="79"/>
      <c r="W34" s="79"/>
      <c r="X34" s="79"/>
      <c r="Y34" s="79"/>
      <c r="AF34" s="80"/>
      <c r="AG34" s="80"/>
    </row>
    <row r="35" spans="1:34" ht="18.75" customHeight="1" x14ac:dyDescent="0.3">
      <c r="A35" s="82"/>
      <c r="B35" s="80"/>
      <c r="C35" s="80"/>
      <c r="D35" s="80"/>
      <c r="E35" s="80"/>
      <c r="F35" s="80"/>
      <c r="I35" s="687" t="s">
        <v>121</v>
      </c>
      <c r="J35" s="687"/>
      <c r="K35" s="687"/>
      <c r="L35" s="687"/>
      <c r="M35" s="687"/>
      <c r="N35" s="642" t="s">
        <v>96</v>
      </c>
      <c r="O35" s="642"/>
      <c r="P35" s="642"/>
      <c r="Q35" s="642"/>
      <c r="R35" s="642"/>
      <c r="S35" s="642"/>
      <c r="T35" s="642"/>
      <c r="U35" s="38" t="s">
        <v>141</v>
      </c>
      <c r="AF35" s="83"/>
      <c r="AG35" s="83"/>
    </row>
    <row r="36" spans="1:34" ht="18.75" customHeight="1" x14ac:dyDescent="0.3">
      <c r="A36" s="82"/>
      <c r="B36" s="80"/>
      <c r="C36" s="80"/>
      <c r="D36" s="80"/>
      <c r="E36" s="80"/>
      <c r="F36" s="80"/>
      <c r="I36" s="83"/>
      <c r="J36" s="83"/>
      <c r="M36" s="82" t="s">
        <v>44</v>
      </c>
      <c r="N36" s="642" t="s">
        <v>140</v>
      </c>
      <c r="O36" s="642"/>
      <c r="P36" s="642"/>
      <c r="Q36" s="642"/>
      <c r="R36" s="642"/>
      <c r="S36" s="642"/>
      <c r="T36" s="642"/>
      <c r="U36" s="38" t="s">
        <v>115</v>
      </c>
      <c r="Z36" s="80"/>
      <c r="AA36" s="79"/>
      <c r="AB36" s="79"/>
      <c r="AF36" s="83"/>
      <c r="AG36" s="83"/>
    </row>
    <row r="37" spans="1:34" ht="18.75" customHeight="1" x14ac:dyDescent="0.3">
      <c r="A37" s="79"/>
      <c r="B37" s="79"/>
      <c r="C37" s="79"/>
      <c r="D37" s="79"/>
      <c r="E37" s="79"/>
      <c r="F37" s="79"/>
      <c r="J37" s="83"/>
      <c r="K37" s="83"/>
      <c r="L37" s="83"/>
      <c r="M37" s="82"/>
      <c r="N37" s="83"/>
      <c r="O37" s="83"/>
      <c r="P37" s="83"/>
      <c r="S37" s="82"/>
      <c r="T37" s="80"/>
      <c r="V37" s="80"/>
      <c r="W37" s="80"/>
      <c r="X37" s="80"/>
      <c r="Y37" s="80"/>
      <c r="Z37" s="79"/>
      <c r="AA37" s="79"/>
      <c r="AB37" s="79"/>
      <c r="AF37" s="79"/>
      <c r="AG37" s="79"/>
    </row>
    <row r="38" spans="1:34" ht="18.75" customHeight="1" x14ac:dyDescent="0.3">
      <c r="A38" s="79"/>
      <c r="B38" s="79"/>
      <c r="C38" s="79"/>
      <c r="D38" s="79"/>
      <c r="E38" s="79"/>
      <c r="F38" s="79"/>
      <c r="I38" s="687" t="s">
        <v>120</v>
      </c>
      <c r="J38" s="687"/>
      <c r="K38" s="687"/>
      <c r="L38" s="687"/>
      <c r="M38" s="687"/>
      <c r="N38" s="642" t="s">
        <v>96</v>
      </c>
      <c r="O38" s="642"/>
      <c r="P38" s="642"/>
      <c r="Q38" s="642"/>
      <c r="R38" s="642"/>
      <c r="S38" s="642"/>
      <c r="T38" s="642"/>
      <c r="U38" s="38" t="s">
        <v>138</v>
      </c>
      <c r="Z38" s="80"/>
      <c r="AF38" s="79"/>
      <c r="AG38" s="79"/>
    </row>
    <row r="39" spans="1:34" ht="18.75" customHeight="1" x14ac:dyDescent="0.3">
      <c r="A39" s="79"/>
      <c r="I39" s="79"/>
      <c r="J39" s="79"/>
      <c r="K39" s="79"/>
      <c r="L39" s="79"/>
      <c r="M39" s="82" t="s">
        <v>44</v>
      </c>
      <c r="N39" s="642" t="s">
        <v>139</v>
      </c>
      <c r="O39" s="642"/>
      <c r="P39" s="642"/>
      <c r="Q39" s="642"/>
      <c r="R39" s="642"/>
      <c r="S39" s="642"/>
      <c r="T39" s="642"/>
      <c r="U39" s="38" t="s">
        <v>117</v>
      </c>
      <c r="V39" s="79"/>
      <c r="W39" s="79"/>
      <c r="X39" s="79"/>
      <c r="Y39" s="79"/>
      <c r="Z39" s="80"/>
      <c r="AA39" s="80"/>
      <c r="AB39" s="80"/>
      <c r="AF39" s="80"/>
      <c r="AG39" s="80"/>
    </row>
    <row r="40" spans="1:34" ht="18.75" customHeight="1" x14ac:dyDescent="0.3">
      <c r="A40" s="79"/>
      <c r="Z40" s="80"/>
      <c r="AA40" s="80"/>
      <c r="AB40" s="80"/>
      <c r="AF40" s="80"/>
      <c r="AG40" s="80"/>
    </row>
    <row r="41" spans="1:34" ht="18.75" customHeight="1" x14ac:dyDescent="0.3">
      <c r="A41" s="82"/>
      <c r="B41" s="80"/>
      <c r="C41" s="80"/>
      <c r="D41" s="80"/>
      <c r="E41" s="80"/>
      <c r="F41" s="80"/>
      <c r="I41" s="79"/>
      <c r="J41" s="79"/>
      <c r="K41" s="79"/>
      <c r="L41" s="79"/>
      <c r="M41" s="82"/>
      <c r="V41" s="79"/>
      <c r="W41" s="79"/>
      <c r="X41" s="79"/>
      <c r="Y41" s="79"/>
      <c r="Z41" s="80"/>
      <c r="AF41" s="83"/>
      <c r="AG41" s="83"/>
    </row>
    <row r="42" spans="1:34" ht="18.75" customHeight="1" x14ac:dyDescent="0.3">
      <c r="A42" s="79"/>
      <c r="B42" s="79"/>
      <c r="C42" s="79"/>
      <c r="D42" s="79"/>
      <c r="E42" s="79"/>
      <c r="F42" s="79"/>
      <c r="N42" s="642"/>
      <c r="O42" s="642"/>
      <c r="P42" s="642"/>
      <c r="Q42" s="642"/>
      <c r="R42" s="642"/>
      <c r="S42" s="642"/>
      <c r="T42" s="642"/>
      <c r="AF42" s="79"/>
      <c r="AG42" s="79"/>
    </row>
    <row r="43" spans="1:34" ht="18.75" customHeight="1" x14ac:dyDescent="0.3">
      <c r="A43" s="79"/>
      <c r="I43" s="83"/>
      <c r="K43" s="82"/>
      <c r="X43" s="80"/>
      <c r="AA43" s="83"/>
      <c r="AB43" s="83"/>
      <c r="AF43" s="80"/>
      <c r="AG43" s="80"/>
    </row>
    <row r="44" spans="1:34" ht="18.75" customHeight="1" x14ac:dyDescent="0.3">
      <c r="A44" s="634" t="s">
        <v>119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  <c r="AH44" s="634"/>
    </row>
    <row r="45" spans="1:34" ht="18.75" customHeight="1" x14ac:dyDescent="0.3">
      <c r="A45" s="79" t="s">
        <v>98</v>
      </c>
      <c r="B45" s="79"/>
      <c r="I45" s="38" t="s">
        <v>118</v>
      </c>
    </row>
    <row r="46" spans="1:34" ht="18.75" customHeight="1" x14ac:dyDescent="0.3">
      <c r="A46" s="79" t="s">
        <v>99</v>
      </c>
      <c r="B46" s="79"/>
      <c r="I46" s="38" t="s">
        <v>130</v>
      </c>
    </row>
    <row r="47" spans="1:34" ht="18.75" customHeight="1" x14ac:dyDescent="0.3">
      <c r="A47" s="79" t="s">
        <v>36</v>
      </c>
      <c r="B47" s="79"/>
      <c r="I47" s="38" t="str">
        <f>'ข้อมูลโครงการ '!D3</f>
        <v>37 หมู่ 8 ต.หนองหงส์ อ.ทุ่งสง จ.นครศรีธรรมราช</v>
      </c>
    </row>
    <row r="48" spans="1:34" ht="18.75" customHeight="1" x14ac:dyDescent="0.3">
      <c r="A48" s="79" t="s">
        <v>32</v>
      </c>
      <c r="B48" s="79"/>
      <c r="I48" s="177">
        <f>'ข้อมูลโครงการ '!D45</f>
        <v>0</v>
      </c>
    </row>
    <row r="49" spans="1:34" ht="18.75" customHeight="1" x14ac:dyDescent="0.3">
      <c r="A49" s="79" t="s">
        <v>102</v>
      </c>
      <c r="B49" s="79"/>
      <c r="L49" s="38" t="s">
        <v>123</v>
      </c>
    </row>
    <row r="50" spans="1:34" ht="18.75" customHeight="1" x14ac:dyDescent="0.3">
      <c r="A50" s="79" t="s">
        <v>103</v>
      </c>
      <c r="B50" s="79"/>
      <c r="H50" s="642">
        <v>1</v>
      </c>
      <c r="I50" s="642"/>
      <c r="J50" s="79" t="s">
        <v>18</v>
      </c>
      <c r="Q50" s="79"/>
      <c r="U50" s="642"/>
      <c r="V50" s="642"/>
      <c r="W50" s="642"/>
      <c r="Y50" s="79"/>
    </row>
    <row r="51" spans="1:34" ht="18.75" customHeight="1" x14ac:dyDescent="0.3">
      <c r="A51" s="79" t="s">
        <v>40</v>
      </c>
      <c r="B51" s="79"/>
      <c r="H51" s="642">
        <v>30</v>
      </c>
      <c r="I51" s="642"/>
      <c r="J51" s="643" t="s">
        <v>41</v>
      </c>
      <c r="K51" s="643"/>
      <c r="L51" s="644" t="s">
        <v>129</v>
      </c>
      <c r="M51" s="644"/>
      <c r="N51" s="644"/>
      <c r="O51" s="644"/>
      <c r="P51" s="644"/>
      <c r="Q51" s="645" t="s">
        <v>42</v>
      </c>
      <c r="R51" s="645"/>
      <c r="S51" s="642">
        <v>2560</v>
      </c>
      <c r="T51" s="642"/>
      <c r="U51" s="642"/>
      <c r="V51" s="642"/>
    </row>
    <row r="52" spans="1:34" ht="18.75" customHeight="1" thickBot="1" x14ac:dyDescent="0.35">
      <c r="AE52" s="641" t="s">
        <v>101</v>
      </c>
      <c r="AF52" s="641"/>
      <c r="AG52" s="641"/>
      <c r="AH52" s="641"/>
    </row>
    <row r="53" spans="1:34" ht="18.75" customHeight="1" thickTop="1" thickBot="1" x14ac:dyDescent="0.35">
      <c r="A53" s="695" t="s">
        <v>11</v>
      </c>
      <c r="B53" s="695"/>
      <c r="C53" s="695" t="s">
        <v>12</v>
      </c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702" t="s">
        <v>134</v>
      </c>
      <c r="O53" s="702"/>
      <c r="P53" s="702"/>
      <c r="Q53" s="702"/>
      <c r="R53" s="702"/>
      <c r="S53" s="702"/>
      <c r="T53" s="702"/>
      <c r="U53" s="695" t="s">
        <v>133</v>
      </c>
      <c r="V53" s="695"/>
      <c r="W53" s="695"/>
      <c r="X53" s="695"/>
      <c r="Y53" s="702" t="s">
        <v>104</v>
      </c>
      <c r="Z53" s="702"/>
      <c r="AA53" s="702"/>
      <c r="AB53" s="702"/>
      <c r="AC53" s="702"/>
      <c r="AD53" s="702"/>
      <c r="AE53" s="695" t="s">
        <v>21</v>
      </c>
      <c r="AF53" s="695"/>
      <c r="AG53" s="695"/>
      <c r="AH53" s="695"/>
    </row>
    <row r="54" spans="1:34" ht="18.75" customHeight="1" thickTop="1" x14ac:dyDescent="0.3">
      <c r="A54" s="703">
        <v>1</v>
      </c>
      <c r="B54" s="704"/>
      <c r="C54" s="48" t="s">
        <v>131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740">
        <v>3009249.4</v>
      </c>
      <c r="O54" s="741"/>
      <c r="P54" s="741"/>
      <c r="Q54" s="741"/>
      <c r="R54" s="741"/>
      <c r="S54" s="741"/>
      <c r="T54" s="742"/>
      <c r="U54" s="761">
        <v>7.0000000000000007E-2</v>
      </c>
      <c r="V54" s="762"/>
      <c r="W54" s="762"/>
      <c r="X54" s="763"/>
      <c r="Y54" s="711">
        <v>123264</v>
      </c>
      <c r="Z54" s="712"/>
      <c r="AA54" s="712"/>
      <c r="AB54" s="712"/>
      <c r="AC54" s="712"/>
      <c r="AD54" s="713"/>
      <c r="AE54" s="85"/>
      <c r="AF54" s="86"/>
      <c r="AG54" s="86"/>
      <c r="AH54" s="87"/>
    </row>
    <row r="55" spans="1:34" ht="18.75" customHeight="1" x14ac:dyDescent="0.3">
      <c r="A55" s="696"/>
      <c r="B55" s="697"/>
      <c r="C55" s="50" t="s">
        <v>2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698"/>
      <c r="O55" s="699"/>
      <c r="P55" s="699"/>
      <c r="Q55" s="699"/>
      <c r="R55" s="699"/>
      <c r="S55" s="699"/>
      <c r="T55" s="700"/>
      <c r="U55" s="696"/>
      <c r="V55" s="701"/>
      <c r="W55" s="701"/>
      <c r="X55" s="697"/>
      <c r="Y55" s="714"/>
      <c r="Z55" s="715"/>
      <c r="AA55" s="715"/>
      <c r="AB55" s="715"/>
      <c r="AC55" s="715"/>
      <c r="AD55" s="716"/>
      <c r="AE55" s="88"/>
      <c r="AF55" s="89"/>
      <c r="AG55" s="89"/>
      <c r="AH55" s="90"/>
    </row>
    <row r="56" spans="1:34" ht="18.75" customHeight="1" x14ac:dyDescent="0.3">
      <c r="A56" s="696"/>
      <c r="B56" s="697"/>
      <c r="C56" s="50" t="s">
        <v>3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698"/>
      <c r="O56" s="699"/>
      <c r="P56" s="699"/>
      <c r="Q56" s="699"/>
      <c r="R56" s="699"/>
      <c r="S56" s="699"/>
      <c r="T56" s="700"/>
      <c r="U56" s="696"/>
      <c r="V56" s="701"/>
      <c r="W56" s="701"/>
      <c r="X56" s="697"/>
      <c r="Y56" s="714"/>
      <c r="Z56" s="715"/>
      <c r="AA56" s="715"/>
      <c r="AB56" s="715"/>
      <c r="AC56" s="715"/>
      <c r="AD56" s="716"/>
      <c r="AE56" s="88"/>
      <c r="AF56" s="89"/>
      <c r="AG56" s="89"/>
      <c r="AH56" s="90"/>
    </row>
    <row r="57" spans="1:34" ht="18.75" customHeight="1" x14ac:dyDescent="0.3">
      <c r="A57" s="696"/>
      <c r="B57" s="697"/>
      <c r="C57" s="50" t="s">
        <v>4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733"/>
      <c r="O57" s="734"/>
      <c r="P57" s="734"/>
      <c r="Q57" s="734"/>
      <c r="R57" s="734"/>
      <c r="S57" s="734"/>
      <c r="T57" s="735"/>
      <c r="U57" s="696"/>
      <c r="V57" s="701"/>
      <c r="W57" s="701"/>
      <c r="X57" s="697"/>
      <c r="Y57" s="717"/>
      <c r="Z57" s="718"/>
      <c r="AA57" s="718"/>
      <c r="AB57" s="718"/>
      <c r="AC57" s="718"/>
      <c r="AD57" s="719"/>
      <c r="AE57" s="88"/>
      <c r="AF57" s="89"/>
      <c r="AG57" s="89"/>
      <c r="AH57" s="90"/>
    </row>
    <row r="58" spans="1:34" ht="18.75" customHeight="1" thickBot="1" x14ac:dyDescent="0.35">
      <c r="A58" s="696"/>
      <c r="B58" s="697"/>
      <c r="C58" s="50" t="s">
        <v>114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733"/>
      <c r="O58" s="734"/>
      <c r="P58" s="734"/>
      <c r="Q58" s="734"/>
      <c r="R58" s="734"/>
      <c r="S58" s="734"/>
      <c r="T58" s="735"/>
      <c r="U58" s="696"/>
      <c r="V58" s="701"/>
      <c r="W58" s="701"/>
      <c r="X58" s="697"/>
      <c r="Y58" s="717"/>
      <c r="Z58" s="718"/>
      <c r="AA58" s="718"/>
      <c r="AB58" s="718"/>
      <c r="AC58" s="718"/>
      <c r="AD58" s="719"/>
      <c r="AE58" s="88"/>
      <c r="AF58" s="89"/>
      <c r="AG58" s="89"/>
      <c r="AH58" s="90"/>
    </row>
    <row r="59" spans="1:34" ht="18.75" customHeight="1" x14ac:dyDescent="0.3">
      <c r="A59" s="91"/>
      <c r="B59" s="51"/>
      <c r="C59" s="728" t="s">
        <v>43</v>
      </c>
      <c r="D59" s="729"/>
      <c r="E59" s="729"/>
      <c r="F59" s="729"/>
      <c r="G59" s="729"/>
      <c r="H59" s="729"/>
      <c r="I59" s="729"/>
      <c r="J59" s="729"/>
      <c r="K59" s="729"/>
      <c r="L59" s="729"/>
      <c r="M59" s="730"/>
      <c r="N59" s="91"/>
      <c r="O59" s="50"/>
      <c r="P59" s="50"/>
      <c r="Q59" s="50"/>
      <c r="R59" s="50"/>
      <c r="S59" s="50"/>
      <c r="T59" s="51"/>
      <c r="U59" s="50"/>
      <c r="V59" s="50"/>
      <c r="W59" s="50"/>
      <c r="X59" s="50"/>
      <c r="Y59" s="91"/>
      <c r="Z59" s="50"/>
      <c r="AA59" s="50"/>
      <c r="AB59" s="50"/>
      <c r="AC59" s="50"/>
      <c r="AD59" s="51"/>
      <c r="AE59" s="88"/>
      <c r="AF59" s="89"/>
      <c r="AG59" s="89"/>
      <c r="AH59" s="90"/>
    </row>
    <row r="60" spans="1:34" ht="18.75" customHeight="1" x14ac:dyDescent="0.3">
      <c r="A60" s="91"/>
      <c r="B60" s="51"/>
      <c r="C60" s="50" t="s">
        <v>73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91"/>
      <c r="O60" s="50"/>
      <c r="P60" s="50"/>
      <c r="Q60" s="50"/>
      <c r="R60" s="50"/>
      <c r="S60" s="50"/>
      <c r="T60" s="51"/>
      <c r="U60" s="50"/>
      <c r="V60" s="50"/>
      <c r="W60" s="50"/>
      <c r="X60" s="50"/>
      <c r="Y60" s="91"/>
      <c r="Z60" s="50"/>
      <c r="AA60" s="50"/>
      <c r="AB60" s="50"/>
      <c r="AC60" s="50"/>
      <c r="AD60" s="51"/>
      <c r="AE60" s="88"/>
      <c r="AF60" s="89"/>
      <c r="AG60" s="89"/>
      <c r="AH60" s="90"/>
    </row>
    <row r="61" spans="1:34" ht="18.75" customHeight="1" x14ac:dyDescent="0.3">
      <c r="A61" s="91"/>
      <c r="B61" s="51"/>
      <c r="C61" s="50" t="s">
        <v>72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91"/>
      <c r="O61" s="50"/>
      <c r="P61" s="50"/>
      <c r="Q61" s="50"/>
      <c r="R61" s="50"/>
      <c r="S61" s="50"/>
      <c r="T61" s="51"/>
      <c r="U61" s="50"/>
      <c r="V61" s="50"/>
      <c r="W61" s="50"/>
      <c r="X61" s="50"/>
      <c r="Y61" s="91"/>
      <c r="Z61" s="50"/>
      <c r="AA61" s="50"/>
      <c r="AB61" s="50"/>
      <c r="AC61" s="50"/>
      <c r="AD61" s="51"/>
      <c r="AE61" s="88"/>
      <c r="AF61" s="89"/>
      <c r="AG61" s="89"/>
      <c r="AH61" s="90"/>
    </row>
    <row r="62" spans="1:34" ht="18.75" customHeight="1" x14ac:dyDescent="0.3">
      <c r="A62" s="91"/>
      <c r="B62" s="51"/>
      <c r="C62" s="50" t="s">
        <v>105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91"/>
      <c r="O62" s="50"/>
      <c r="P62" s="50"/>
      <c r="Q62" s="50"/>
      <c r="R62" s="50"/>
      <c r="S62" s="50"/>
      <c r="T62" s="51"/>
      <c r="U62" s="50"/>
      <c r="V62" s="50"/>
      <c r="W62" s="50"/>
      <c r="X62" s="50"/>
      <c r="Y62" s="91"/>
      <c r="Z62" s="50"/>
      <c r="AA62" s="50"/>
      <c r="AB62" s="50"/>
      <c r="AC62" s="50"/>
      <c r="AD62" s="51"/>
      <c r="AE62" s="88"/>
      <c r="AF62" s="89"/>
      <c r="AG62" s="89"/>
      <c r="AH62" s="90"/>
    </row>
    <row r="63" spans="1:34" ht="18.75" customHeight="1" x14ac:dyDescent="0.3">
      <c r="A63" s="130"/>
      <c r="B63" s="131"/>
      <c r="C63" s="128" t="s">
        <v>71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30"/>
      <c r="O63" s="129"/>
      <c r="P63" s="129"/>
      <c r="Q63" s="129"/>
      <c r="R63" s="129"/>
      <c r="S63" s="129"/>
      <c r="T63" s="131"/>
      <c r="U63" s="129"/>
      <c r="V63" s="129"/>
      <c r="W63" s="129"/>
      <c r="X63" s="129"/>
      <c r="Y63" s="130"/>
      <c r="Z63" s="129"/>
      <c r="AA63" s="129"/>
      <c r="AB63" s="129"/>
      <c r="AC63" s="129"/>
      <c r="AD63" s="131"/>
      <c r="AE63" s="132"/>
      <c r="AF63" s="132"/>
      <c r="AG63" s="132"/>
      <c r="AH63" s="133"/>
    </row>
    <row r="64" spans="1:34" ht="18.75" customHeight="1" thickBot="1" x14ac:dyDescent="0.35">
      <c r="A64" s="75"/>
      <c r="B64" s="76"/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6"/>
      <c r="N64" s="75"/>
      <c r="O64" s="78"/>
      <c r="P64" s="78"/>
      <c r="Q64" s="78"/>
      <c r="R64" s="78"/>
      <c r="S64" s="78"/>
      <c r="T64" s="76"/>
      <c r="U64" s="78"/>
      <c r="V64" s="78"/>
      <c r="W64" s="78"/>
      <c r="X64" s="78"/>
      <c r="Y64" s="75"/>
      <c r="Z64" s="78"/>
      <c r="AA64" s="78"/>
      <c r="AB64" s="78"/>
      <c r="AC64" s="78"/>
      <c r="AD64" s="76"/>
      <c r="AE64" s="78"/>
      <c r="AF64" s="78"/>
      <c r="AG64" s="78"/>
      <c r="AH64" s="76"/>
    </row>
    <row r="65" spans="1:34" ht="18.75" customHeight="1" thickTop="1" x14ac:dyDescent="0.5">
      <c r="A65" s="739"/>
      <c r="B65" s="739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731" t="s">
        <v>106</v>
      </c>
      <c r="T65" s="731"/>
      <c r="U65" s="731"/>
      <c r="V65" s="731"/>
      <c r="W65" s="731"/>
      <c r="X65" s="732"/>
      <c r="Y65" s="723">
        <v>123264</v>
      </c>
      <c r="Z65" s="724"/>
      <c r="AA65" s="724"/>
      <c r="AB65" s="724"/>
      <c r="AC65" s="724"/>
      <c r="AD65" s="725"/>
      <c r="AE65" s="184"/>
      <c r="AF65" s="183"/>
      <c r="AG65" s="183"/>
      <c r="AH65" s="185"/>
    </row>
    <row r="66" spans="1:34" ht="18.75" customHeight="1" thickBot="1" x14ac:dyDescent="0.35">
      <c r="A66" s="77"/>
      <c r="B66" s="77"/>
      <c r="C66" s="77"/>
      <c r="D66" s="77"/>
      <c r="E66" s="77"/>
      <c r="F66" s="726" t="s">
        <v>135</v>
      </c>
      <c r="G66" s="726"/>
      <c r="H66" s="726"/>
      <c r="I66" s="726"/>
      <c r="J66" s="726"/>
      <c r="K66" s="726"/>
      <c r="L66" s="726"/>
      <c r="M66" s="726"/>
      <c r="N66" s="726"/>
      <c r="O66" s="726"/>
      <c r="P66" s="77"/>
      <c r="Q66" s="77"/>
      <c r="R66" s="77"/>
      <c r="S66" s="77"/>
      <c r="T66" s="77"/>
      <c r="U66" s="726" t="s">
        <v>132</v>
      </c>
      <c r="V66" s="726"/>
      <c r="W66" s="726"/>
      <c r="X66" s="727"/>
      <c r="Y66" s="720">
        <v>123000</v>
      </c>
      <c r="Z66" s="721"/>
      <c r="AA66" s="721"/>
      <c r="AB66" s="721"/>
      <c r="AC66" s="721"/>
      <c r="AD66" s="722"/>
      <c r="AE66" s="186"/>
      <c r="AF66" s="77"/>
      <c r="AG66" s="77"/>
      <c r="AH66" s="187"/>
    </row>
    <row r="67" spans="1:34" ht="18.75" customHeight="1" thickTop="1" x14ac:dyDescent="0.3">
      <c r="J67" s="737"/>
      <c r="K67" s="737"/>
      <c r="L67" s="737"/>
      <c r="M67" s="737"/>
      <c r="N67" s="737"/>
      <c r="O67" s="737"/>
      <c r="U67" s="736"/>
      <c r="V67" s="736"/>
      <c r="W67" s="736"/>
      <c r="X67" s="736"/>
    </row>
    <row r="68" spans="1:34" ht="18.75" customHeight="1" x14ac:dyDescent="0.3">
      <c r="J68" s="145"/>
      <c r="K68" s="145"/>
      <c r="L68" s="145"/>
      <c r="M68" s="145"/>
      <c r="N68" s="145"/>
      <c r="O68" s="145"/>
    </row>
    <row r="69" spans="1:34" ht="18.75" customHeight="1" x14ac:dyDescent="0.3">
      <c r="M69" s="645"/>
      <c r="N69" s="645"/>
      <c r="O69" s="645"/>
      <c r="P69" s="645"/>
      <c r="Q69" s="645"/>
      <c r="R69" s="645"/>
      <c r="S69" s="645"/>
      <c r="T69" s="645"/>
      <c r="U69" s="645"/>
    </row>
    <row r="71" spans="1:34" ht="18.75" customHeight="1" x14ac:dyDescent="0.3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80"/>
      <c r="M71" s="80"/>
      <c r="N71" s="80"/>
      <c r="O71" s="80"/>
      <c r="P71" s="80"/>
      <c r="Q71" s="80"/>
      <c r="R71" s="80"/>
      <c r="S71" s="80"/>
      <c r="T71" s="80"/>
      <c r="U71" s="83"/>
      <c r="V71" s="80"/>
      <c r="W71" s="80"/>
      <c r="X71" s="80"/>
      <c r="Y71" s="80"/>
      <c r="Z71" s="80"/>
    </row>
    <row r="72" spans="1:34" ht="18.75" customHeight="1" x14ac:dyDescent="0.3">
      <c r="A72" s="79"/>
      <c r="I72" s="687" t="s">
        <v>120</v>
      </c>
      <c r="J72" s="687"/>
      <c r="K72" s="687"/>
      <c r="L72" s="687"/>
      <c r="M72" s="687"/>
      <c r="N72" s="642" t="s">
        <v>96</v>
      </c>
      <c r="O72" s="642"/>
      <c r="P72" s="642"/>
      <c r="Q72" s="642"/>
      <c r="R72" s="642"/>
      <c r="S72" s="642"/>
      <c r="T72" s="642"/>
      <c r="U72" s="38" t="s">
        <v>126</v>
      </c>
      <c r="Z72" s="80"/>
      <c r="AA72" s="79"/>
      <c r="AB72" s="79"/>
    </row>
    <row r="73" spans="1:34" ht="18.75" customHeight="1" x14ac:dyDescent="0.3">
      <c r="A73" s="79"/>
      <c r="J73" s="83"/>
      <c r="K73" s="83"/>
      <c r="L73" s="83"/>
      <c r="M73" s="82" t="s">
        <v>44</v>
      </c>
      <c r="N73" s="642" t="s">
        <v>0</v>
      </c>
      <c r="O73" s="642"/>
      <c r="P73" s="642"/>
      <c r="Q73" s="642"/>
      <c r="R73" s="642"/>
      <c r="S73" s="642"/>
      <c r="T73" s="642"/>
      <c r="U73" s="38" t="s">
        <v>117</v>
      </c>
      <c r="V73" s="80"/>
      <c r="W73" s="80"/>
      <c r="X73" s="80"/>
      <c r="Y73" s="80"/>
      <c r="Z73" s="79"/>
      <c r="AA73" s="79"/>
      <c r="AB73" s="79"/>
    </row>
    <row r="74" spans="1:34" ht="18.75" customHeight="1" x14ac:dyDescent="0.3">
      <c r="A74" s="82"/>
      <c r="I74" s="79"/>
      <c r="J74" s="79"/>
      <c r="K74" s="79"/>
      <c r="L74" s="79"/>
      <c r="M74" s="84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AF74" s="80"/>
      <c r="AG74" s="80"/>
    </row>
    <row r="75" spans="1:34" ht="18.75" customHeight="1" x14ac:dyDescent="0.3">
      <c r="A75" s="82"/>
      <c r="B75" s="80"/>
      <c r="C75" s="80"/>
      <c r="D75" s="80"/>
      <c r="E75" s="80"/>
      <c r="F75" s="80"/>
      <c r="I75" s="687" t="s">
        <v>121</v>
      </c>
      <c r="J75" s="687"/>
      <c r="K75" s="687"/>
      <c r="L75" s="687"/>
      <c r="M75" s="687"/>
      <c r="N75" s="642" t="s">
        <v>96</v>
      </c>
      <c r="O75" s="642"/>
      <c r="P75" s="642"/>
      <c r="Q75" s="642"/>
      <c r="R75" s="642"/>
      <c r="S75" s="642"/>
      <c r="T75" s="642"/>
      <c r="U75" s="38" t="s">
        <v>127</v>
      </c>
      <c r="AF75" s="83"/>
      <c r="AG75" s="83"/>
    </row>
    <row r="76" spans="1:34" ht="18.75" customHeight="1" x14ac:dyDescent="0.3">
      <c r="A76" s="82"/>
      <c r="B76" s="80"/>
      <c r="C76" s="80"/>
      <c r="D76" s="80"/>
      <c r="E76" s="80"/>
      <c r="F76" s="80"/>
      <c r="I76" s="83"/>
      <c r="J76" s="83"/>
      <c r="M76" s="82" t="s">
        <v>44</v>
      </c>
      <c r="N76" s="642" t="s">
        <v>124</v>
      </c>
      <c r="O76" s="642"/>
      <c r="P76" s="642"/>
      <c r="Q76" s="642"/>
      <c r="R76" s="642"/>
      <c r="S76" s="642"/>
      <c r="T76" s="642"/>
      <c r="U76" s="38" t="s">
        <v>115</v>
      </c>
      <c r="Z76" s="80"/>
      <c r="AA76" s="79"/>
      <c r="AB76" s="79"/>
      <c r="AF76" s="83"/>
      <c r="AG76" s="83"/>
    </row>
    <row r="77" spans="1:34" ht="18.75" customHeight="1" x14ac:dyDescent="0.3">
      <c r="A77" s="79"/>
      <c r="B77" s="79"/>
      <c r="C77" s="79"/>
      <c r="D77" s="79"/>
      <c r="E77" s="79"/>
      <c r="F77" s="79"/>
      <c r="J77" s="83"/>
      <c r="K77" s="83"/>
      <c r="L77" s="83"/>
      <c r="M77" s="82"/>
      <c r="N77" s="83"/>
      <c r="O77" s="83"/>
      <c r="P77" s="83"/>
      <c r="S77" s="82"/>
      <c r="T77" s="80"/>
      <c r="V77" s="80"/>
      <c r="W77" s="80"/>
      <c r="X77" s="80"/>
      <c r="Y77" s="80"/>
      <c r="Z77" s="79"/>
      <c r="AA77" s="79"/>
      <c r="AB77" s="79"/>
      <c r="AF77" s="79"/>
      <c r="AG77" s="79"/>
    </row>
    <row r="78" spans="1:34" ht="18.75" customHeight="1" x14ac:dyDescent="0.3">
      <c r="A78" s="79"/>
      <c r="B78" s="79"/>
      <c r="C78" s="79"/>
      <c r="D78" s="79"/>
      <c r="E78" s="79"/>
      <c r="F78" s="79"/>
      <c r="I78" s="687" t="s">
        <v>122</v>
      </c>
      <c r="J78" s="687"/>
      <c r="K78" s="687"/>
      <c r="L78" s="687"/>
      <c r="M78" s="687"/>
      <c r="N78" s="642" t="s">
        <v>96</v>
      </c>
      <c r="O78" s="642"/>
      <c r="P78" s="642"/>
      <c r="Q78" s="642"/>
      <c r="R78" s="642"/>
      <c r="S78" s="642"/>
      <c r="T78" s="642"/>
      <c r="U78" s="38" t="s">
        <v>116</v>
      </c>
      <c r="Z78" s="80"/>
      <c r="AF78" s="79"/>
      <c r="AG78" s="79"/>
    </row>
    <row r="79" spans="1:34" ht="18.75" customHeight="1" x14ac:dyDescent="0.3">
      <c r="A79" s="79"/>
      <c r="I79" s="79"/>
      <c r="J79" s="79"/>
      <c r="K79" s="79"/>
      <c r="L79" s="79"/>
      <c r="M79" s="82" t="s">
        <v>44</v>
      </c>
      <c r="N79" s="642" t="s">
        <v>49</v>
      </c>
      <c r="O79" s="642"/>
      <c r="P79" s="642"/>
      <c r="Q79" s="642"/>
      <c r="R79" s="642"/>
      <c r="S79" s="642"/>
      <c r="T79" s="642"/>
      <c r="U79" s="38" t="s">
        <v>117</v>
      </c>
      <c r="V79" s="79"/>
      <c r="W79" s="79"/>
      <c r="X79" s="79"/>
      <c r="Y79" s="79"/>
      <c r="Z79" s="80"/>
      <c r="AA79" s="80"/>
      <c r="AB79" s="80"/>
      <c r="AF79" s="80"/>
      <c r="AG79" s="80"/>
    </row>
    <row r="80" spans="1:34" ht="18.75" customHeight="1" x14ac:dyDescent="0.3">
      <c r="A80" s="79"/>
      <c r="Z80" s="80"/>
      <c r="AA80" s="80"/>
      <c r="AB80" s="80"/>
      <c r="AF80" s="80"/>
      <c r="AG80" s="80"/>
    </row>
    <row r="81" spans="1:33" ht="18.75" customHeight="1" x14ac:dyDescent="0.3">
      <c r="A81" s="82"/>
      <c r="B81" s="80"/>
      <c r="C81" s="80"/>
      <c r="D81" s="80"/>
      <c r="E81" s="80"/>
      <c r="F81" s="80"/>
      <c r="I81" s="79"/>
      <c r="J81" s="79"/>
      <c r="K81" s="79"/>
      <c r="L81" s="79"/>
      <c r="M81" s="82"/>
      <c r="V81" s="79"/>
      <c r="W81" s="79"/>
      <c r="X81" s="79"/>
      <c r="Y81" s="79"/>
      <c r="Z81" s="80"/>
      <c r="AF81" s="83"/>
      <c r="AG81" s="83"/>
    </row>
    <row r="82" spans="1:33" ht="18.75" customHeight="1" x14ac:dyDescent="0.3">
      <c r="A82" s="79"/>
      <c r="B82" s="79"/>
      <c r="C82" s="79"/>
      <c r="D82" s="79"/>
      <c r="E82" s="79"/>
      <c r="F82" s="79"/>
      <c r="N82" s="642"/>
      <c r="O82" s="642"/>
      <c r="P82" s="642"/>
      <c r="Q82" s="642"/>
      <c r="R82" s="642"/>
      <c r="S82" s="642"/>
      <c r="T82" s="642"/>
      <c r="AF82" s="79"/>
      <c r="AG82" s="79"/>
    </row>
    <row r="83" spans="1:33" ht="18.75" customHeight="1" x14ac:dyDescent="0.3">
      <c r="A83" s="79"/>
      <c r="I83" s="83"/>
      <c r="K83" s="82"/>
      <c r="X83" s="80"/>
      <c r="AA83" s="83"/>
      <c r="AB83" s="83"/>
      <c r="AF83" s="80"/>
      <c r="AG83" s="80"/>
    </row>
    <row r="84" spans="1:33" ht="18.75" customHeight="1" x14ac:dyDescent="0.3">
      <c r="A84" s="82"/>
      <c r="B84" s="80"/>
      <c r="C84" s="80"/>
      <c r="D84" s="80"/>
      <c r="E84" s="80"/>
      <c r="F84" s="80"/>
      <c r="G84" s="80"/>
      <c r="H84" s="80"/>
      <c r="J84" s="83"/>
      <c r="K84" s="83"/>
      <c r="L84" s="83"/>
      <c r="M84" s="83"/>
      <c r="N84" s="83"/>
      <c r="O84" s="83"/>
      <c r="P84" s="83"/>
      <c r="Q84" s="79"/>
      <c r="R84" s="79"/>
      <c r="S84" s="82"/>
      <c r="T84" s="80"/>
      <c r="U84" s="80"/>
      <c r="V84" s="80"/>
      <c r="W84" s="80"/>
      <c r="X84" s="80"/>
      <c r="Y84" s="80"/>
      <c r="Z84" s="80"/>
      <c r="AB84" s="83"/>
      <c r="AC84" s="83"/>
      <c r="AD84" s="83"/>
      <c r="AE84" s="83"/>
      <c r="AF84" s="83"/>
      <c r="AG84" s="83"/>
    </row>
    <row r="85" spans="1:33" ht="18.75" customHeight="1" x14ac:dyDescent="0.3">
      <c r="B85" s="82"/>
      <c r="J85" s="83"/>
      <c r="K85" s="83"/>
      <c r="L85" s="83"/>
      <c r="M85" s="83"/>
      <c r="N85" s="83"/>
      <c r="O85" s="83"/>
      <c r="P85" s="83"/>
      <c r="U85" s="80"/>
      <c r="V85" s="82"/>
      <c r="W85" s="80"/>
      <c r="X85" s="80"/>
      <c r="Y85" s="80"/>
      <c r="Z85" s="80"/>
      <c r="AA85" s="80"/>
      <c r="AB85" s="80"/>
    </row>
    <row r="86" spans="1:33" ht="18.75" customHeight="1" x14ac:dyDescent="0.3">
      <c r="S86" s="82"/>
      <c r="T86" s="82"/>
      <c r="U86" s="81"/>
    </row>
  </sheetData>
  <mergeCells count="113">
    <mergeCell ref="I78:M78"/>
    <mergeCell ref="N78:T78"/>
    <mergeCell ref="N79:T79"/>
    <mergeCell ref="N82:T82"/>
    <mergeCell ref="F23:T23"/>
    <mergeCell ref="I72:M72"/>
    <mergeCell ref="N72:T72"/>
    <mergeCell ref="N73:T73"/>
    <mergeCell ref="I75:M75"/>
    <mergeCell ref="N75:T75"/>
    <mergeCell ref="N76:T76"/>
    <mergeCell ref="F66:O66"/>
    <mergeCell ref="I38:M38"/>
    <mergeCell ref="N38:T38"/>
    <mergeCell ref="N39:T39"/>
    <mergeCell ref="N42:T42"/>
    <mergeCell ref="A44:AH44"/>
    <mergeCell ref="H50:I50"/>
    <mergeCell ref="U50:W50"/>
    <mergeCell ref="I26:M26"/>
    <mergeCell ref="N26:T26"/>
    <mergeCell ref="N27:T27"/>
    <mergeCell ref="I35:M35"/>
    <mergeCell ref="N35:T35"/>
    <mergeCell ref="U66:X66"/>
    <mergeCell ref="Y66:AD66"/>
    <mergeCell ref="J67:O67"/>
    <mergeCell ref="U67:X67"/>
    <mergeCell ref="M69:U69"/>
    <mergeCell ref="A58:B58"/>
    <mergeCell ref="N58:T58"/>
    <mergeCell ref="U58:X58"/>
    <mergeCell ref="Y58:AD58"/>
    <mergeCell ref="C59:M59"/>
    <mergeCell ref="A65:B65"/>
    <mergeCell ref="S65:X65"/>
    <mergeCell ref="Y65:AD65"/>
    <mergeCell ref="A56:B56"/>
    <mergeCell ref="N56:T56"/>
    <mergeCell ref="U56:X56"/>
    <mergeCell ref="Y56:AD56"/>
    <mergeCell ref="A57:B57"/>
    <mergeCell ref="N57:T57"/>
    <mergeCell ref="U57:X57"/>
    <mergeCell ref="Y57:AD57"/>
    <mergeCell ref="A54:B54"/>
    <mergeCell ref="N54:T54"/>
    <mergeCell ref="U54:X54"/>
    <mergeCell ref="Y54:AD54"/>
    <mergeCell ref="A55:B55"/>
    <mergeCell ref="N55:T55"/>
    <mergeCell ref="U55:X55"/>
    <mergeCell ref="Y55:AD55"/>
    <mergeCell ref="A53:B53"/>
    <mergeCell ref="C53:M53"/>
    <mergeCell ref="N53:T53"/>
    <mergeCell ref="U53:X53"/>
    <mergeCell ref="Y53:AD53"/>
    <mergeCell ref="AE53:AH53"/>
    <mergeCell ref="H51:I51"/>
    <mergeCell ref="J51:K51"/>
    <mergeCell ref="L51:P51"/>
    <mergeCell ref="Q51:R51"/>
    <mergeCell ref="S51:V51"/>
    <mergeCell ref="AE52:AH52"/>
    <mergeCell ref="N36:T36"/>
    <mergeCell ref="U23:X23"/>
    <mergeCell ref="Y23:AD23"/>
    <mergeCell ref="J24:O24"/>
    <mergeCell ref="U24:X24"/>
    <mergeCell ref="A15:B15"/>
    <mergeCell ref="N15:T15"/>
    <mergeCell ref="U15:X15"/>
    <mergeCell ref="Y15:AD15"/>
    <mergeCell ref="C16:M16"/>
    <mergeCell ref="A22:B22"/>
    <mergeCell ref="S22:X22"/>
    <mergeCell ref="Y22:AD22"/>
    <mergeCell ref="N29:T29"/>
    <mergeCell ref="N30:T30"/>
    <mergeCell ref="N32:T32"/>
    <mergeCell ref="N33:T33"/>
    <mergeCell ref="A13:B13"/>
    <mergeCell ref="N13:T13"/>
    <mergeCell ref="U13:X13"/>
    <mergeCell ref="Y13:AD13"/>
    <mergeCell ref="A14:B14"/>
    <mergeCell ref="N14:T14"/>
    <mergeCell ref="U14:X14"/>
    <mergeCell ref="Y14:AD14"/>
    <mergeCell ref="A11:B11"/>
    <mergeCell ref="N11:T11"/>
    <mergeCell ref="U11:X11"/>
    <mergeCell ref="Y11:AD11"/>
    <mergeCell ref="A12:B12"/>
    <mergeCell ref="N12:T12"/>
    <mergeCell ref="U12:X12"/>
    <mergeCell ref="Y12:AD12"/>
    <mergeCell ref="AE9:AH9"/>
    <mergeCell ref="A10:B10"/>
    <mergeCell ref="C10:M10"/>
    <mergeCell ref="N10:T10"/>
    <mergeCell ref="U10:X10"/>
    <mergeCell ref="Y10:AD10"/>
    <mergeCell ref="AE10:AH10"/>
    <mergeCell ref="A1:AH1"/>
    <mergeCell ref="H7:I7"/>
    <mergeCell ref="U7:W7"/>
    <mergeCell ref="H8:I8"/>
    <mergeCell ref="J8:K8"/>
    <mergeCell ref="L8:P8"/>
    <mergeCell ref="Q8:R8"/>
    <mergeCell ref="S8:V8"/>
  </mergeCells>
  <pageMargins left="0.63" right="0.63" top="0.61" bottom="0.54" header="0.3" footer="0.3"/>
  <pageSetup orientation="portrait" r:id="rId1"/>
  <headerFooter>
    <oddHeader>&amp;R&amp;"TH SarabunPSK,ตัวหนา"&amp;16ปร.5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194C-326C-41D3-AD16-94A6E521B27F}">
  <sheetPr>
    <tabColor indexed="33"/>
  </sheetPr>
  <dimension ref="A1:AS113"/>
  <sheetViews>
    <sheetView topLeftCell="A61" workbookViewId="0">
      <selection activeCell="AD120" sqref="AD120"/>
    </sheetView>
  </sheetViews>
  <sheetFormatPr defaultRowHeight="21.75" x14ac:dyDescent="0.5"/>
  <cols>
    <col min="1" max="1" width="8.140625" customWidth="1"/>
    <col min="2" max="2" width="4.28515625" customWidth="1"/>
    <col min="3" max="13" width="3.5703125" customWidth="1"/>
    <col min="14" max="19" width="4.140625" customWidth="1"/>
    <col min="20" max="44" width="2.85546875" customWidth="1"/>
    <col min="45" max="45" width="11" bestFit="1" customWidth="1"/>
  </cols>
  <sheetData>
    <row r="1" spans="1:44" x14ac:dyDescent="0.5">
      <c r="A1" s="846" t="s">
        <v>97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6"/>
      <c r="AM1" s="846"/>
      <c r="AN1" s="846"/>
      <c r="AO1" s="846"/>
      <c r="AP1" s="846"/>
      <c r="AQ1" s="846"/>
      <c r="AR1" s="94"/>
    </row>
    <row r="2" spans="1:44" x14ac:dyDescent="0.5">
      <c r="A2" s="37" t="s">
        <v>98</v>
      </c>
      <c r="B2" s="37"/>
      <c r="C2" s="37"/>
      <c r="D2" s="37"/>
      <c r="E2" s="37"/>
      <c r="F2" s="92"/>
      <c r="G2" s="92"/>
      <c r="H2" s="93" t="str">
        <f>'ข้อมูลโครงการ '!D4</f>
        <v>อาคารสถานที่</v>
      </c>
      <c r="I2" s="92"/>
      <c r="J2" s="92"/>
      <c r="K2" s="92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94"/>
    </row>
    <row r="3" spans="1:44" x14ac:dyDescent="0.5">
      <c r="A3" s="37" t="s">
        <v>99</v>
      </c>
      <c r="B3" s="37"/>
      <c r="C3" s="37"/>
      <c r="D3" s="37"/>
      <c r="E3" s="37"/>
      <c r="F3" s="92"/>
      <c r="G3" s="92"/>
      <c r="H3" s="93" t="s">
        <v>177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</row>
    <row r="4" spans="1:44" x14ac:dyDescent="0.5">
      <c r="A4" s="95" t="s">
        <v>36</v>
      </c>
      <c r="B4" s="92"/>
      <c r="C4" s="92"/>
      <c r="D4" s="92"/>
      <c r="E4" s="92"/>
      <c r="F4" s="92"/>
      <c r="G4" s="92"/>
      <c r="H4" s="92" t="str">
        <f>'ข้อมูลโครงการ '!D3</f>
        <v>37 หมู่ 8 ต.หนองหงส์ อ.ทุ่งสง จ.นครศรีธรรมราช</v>
      </c>
      <c r="I4" s="92"/>
      <c r="J4" s="92"/>
      <c r="K4" s="92"/>
      <c r="L4" s="92"/>
      <c r="M4" s="94"/>
      <c r="N4" s="92"/>
      <c r="O4" s="92"/>
      <c r="P4" s="92"/>
      <c r="Q4" s="95"/>
      <c r="R4" s="92"/>
      <c r="S4" s="92"/>
      <c r="T4" s="92"/>
      <c r="U4" s="93"/>
      <c r="V4" s="93"/>
      <c r="W4" s="93"/>
      <c r="X4" s="95" t="s">
        <v>32</v>
      </c>
      <c r="Y4" s="93"/>
      <c r="Z4" s="93"/>
      <c r="AA4" s="178">
        <f>'ข้อมูลโครงการ '!D5</f>
        <v>0</v>
      </c>
      <c r="AB4" s="93"/>
      <c r="AC4" s="93"/>
      <c r="AD4" s="93"/>
      <c r="AE4" s="93"/>
      <c r="AF4" s="92"/>
      <c r="AG4" s="95"/>
      <c r="AH4" s="92"/>
      <c r="AI4" s="92"/>
      <c r="AJ4" s="92"/>
      <c r="AK4" s="94"/>
      <c r="AL4" s="94"/>
      <c r="AM4" s="94"/>
      <c r="AN4" s="94"/>
      <c r="AO4" s="94"/>
      <c r="AP4" s="94"/>
      <c r="AQ4" s="94"/>
      <c r="AR4" s="94"/>
    </row>
    <row r="5" spans="1:44" x14ac:dyDescent="0.5">
      <c r="A5" s="95" t="s">
        <v>100</v>
      </c>
      <c r="B5" s="94"/>
      <c r="C5" s="94"/>
      <c r="D5" s="94"/>
      <c r="E5" s="94"/>
      <c r="F5" s="94"/>
      <c r="G5" s="94"/>
      <c r="H5" s="94" t="str">
        <f>'ข้อมูลโครงการ '!D14</f>
        <v>โรงเรียนโสตศึกษาจังหวัดนครศรีธรรมราช</v>
      </c>
      <c r="I5" s="94"/>
      <c r="J5" s="94"/>
      <c r="K5" s="94"/>
      <c r="L5" s="94"/>
      <c r="M5" s="94"/>
      <c r="N5" s="94"/>
      <c r="O5" s="94"/>
      <c r="P5" s="94"/>
      <c r="Q5" s="95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37"/>
      <c r="AH5" s="97"/>
      <c r="AI5" s="97"/>
      <c r="AJ5" s="97"/>
      <c r="AK5" s="94"/>
      <c r="AL5" s="94"/>
      <c r="AM5" s="94"/>
      <c r="AN5" s="94"/>
      <c r="AO5" s="94"/>
      <c r="AP5" s="94"/>
      <c r="AQ5" s="94"/>
      <c r="AR5" s="94"/>
    </row>
    <row r="6" spans="1:44" x14ac:dyDescent="0.5">
      <c r="A6" s="95" t="s">
        <v>37</v>
      </c>
      <c r="B6" s="94"/>
      <c r="C6" s="94"/>
      <c r="D6" s="94"/>
      <c r="E6" s="94"/>
      <c r="F6" s="94"/>
      <c r="G6" s="94"/>
      <c r="H6" s="94" t="s">
        <v>176</v>
      </c>
      <c r="I6" s="94"/>
      <c r="J6" s="94"/>
      <c r="K6" s="94"/>
      <c r="L6" s="94"/>
      <c r="M6" s="94"/>
      <c r="N6" s="94"/>
      <c r="O6" s="94"/>
      <c r="P6" s="94"/>
      <c r="Q6" s="95"/>
      <c r="R6" s="94"/>
      <c r="S6" s="94"/>
      <c r="T6" s="94"/>
      <c r="U6" s="94"/>
      <c r="V6" s="94"/>
      <c r="W6" s="94"/>
      <c r="X6" s="95" t="s">
        <v>38</v>
      </c>
      <c r="Y6" s="94"/>
      <c r="Z6" s="94"/>
      <c r="AA6" s="847">
        <v>29</v>
      </c>
      <c r="AB6" s="847"/>
      <c r="AC6" s="95" t="s">
        <v>41</v>
      </c>
      <c r="AD6" s="94"/>
      <c r="AE6" s="847" t="s">
        <v>159</v>
      </c>
      <c r="AF6" s="847"/>
      <c r="AG6" s="847"/>
      <c r="AH6" s="847"/>
      <c r="AI6" s="847"/>
      <c r="AJ6" s="37" t="s">
        <v>42</v>
      </c>
      <c r="AK6" s="94"/>
      <c r="AL6" s="847">
        <v>2565</v>
      </c>
      <c r="AM6" s="847"/>
      <c r="AN6" s="94"/>
      <c r="AO6" s="94"/>
      <c r="AP6" s="94"/>
      <c r="AQ6" s="94"/>
      <c r="AR6" s="94"/>
    </row>
    <row r="7" spans="1:44" ht="18" customHeight="1" thickBot="1" x14ac:dyDescent="0.55000000000000004">
      <c r="A7" s="9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77"/>
      <c r="O7" s="77"/>
      <c r="P7" s="77"/>
      <c r="Q7" s="95"/>
      <c r="R7" s="94"/>
      <c r="S7" s="94"/>
      <c r="T7" s="98"/>
      <c r="U7" s="848"/>
      <c r="V7" s="848"/>
      <c r="W7" s="849"/>
      <c r="X7" s="849"/>
      <c r="Y7" s="849"/>
      <c r="Z7" s="849"/>
      <c r="AA7" s="849"/>
      <c r="AB7" s="849"/>
      <c r="AC7" s="849"/>
      <c r="AD7" s="847"/>
      <c r="AE7" s="847"/>
      <c r="AF7" s="850"/>
      <c r="AG7" s="850"/>
      <c r="AH7" s="850"/>
      <c r="AI7" s="94"/>
      <c r="AJ7" s="94"/>
      <c r="AK7" s="94"/>
      <c r="AL7" s="94"/>
      <c r="AM7" s="94"/>
      <c r="AN7" s="94"/>
      <c r="AO7" s="726" t="s">
        <v>101</v>
      </c>
      <c r="AP7" s="726"/>
      <c r="AQ7" s="726"/>
      <c r="AR7" s="94"/>
    </row>
    <row r="8" spans="1:44" ht="22.5" thickTop="1" x14ac:dyDescent="0.5">
      <c r="A8" s="829" t="s">
        <v>11</v>
      </c>
      <c r="B8" s="835"/>
      <c r="C8" s="835"/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 t="s">
        <v>13</v>
      </c>
      <c r="O8" s="835"/>
      <c r="P8" s="835"/>
      <c r="Q8" s="835" t="s">
        <v>14</v>
      </c>
      <c r="R8" s="835"/>
      <c r="S8" s="835"/>
      <c r="T8" s="842" t="s">
        <v>111</v>
      </c>
      <c r="U8" s="843"/>
      <c r="V8" s="843"/>
      <c r="W8" s="843"/>
      <c r="X8" s="843"/>
      <c r="Y8" s="843"/>
      <c r="Z8" s="843"/>
      <c r="AA8" s="844"/>
      <c r="AB8" s="845" t="s">
        <v>19</v>
      </c>
      <c r="AC8" s="845"/>
      <c r="AD8" s="845"/>
      <c r="AE8" s="845"/>
      <c r="AF8" s="845"/>
      <c r="AG8" s="845"/>
      <c r="AH8" s="845"/>
      <c r="AI8" s="845"/>
      <c r="AJ8" s="829" t="s">
        <v>39</v>
      </c>
      <c r="AK8" s="830"/>
      <c r="AL8" s="830"/>
      <c r="AM8" s="830"/>
      <c r="AN8" s="831"/>
      <c r="AO8" s="835" t="s">
        <v>21</v>
      </c>
      <c r="AP8" s="835"/>
      <c r="AQ8" s="835"/>
      <c r="AR8" s="835"/>
    </row>
    <row r="9" spans="1:44" ht="22.5" thickBot="1" x14ac:dyDescent="0.55000000000000004">
      <c r="A9" s="841"/>
      <c r="B9" s="836"/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7" t="s">
        <v>23</v>
      </c>
      <c r="U9" s="838"/>
      <c r="V9" s="838"/>
      <c r="W9" s="839"/>
      <c r="X9" s="837" t="s">
        <v>22</v>
      </c>
      <c r="Y9" s="838"/>
      <c r="Z9" s="838"/>
      <c r="AA9" s="839"/>
      <c r="AB9" s="840" t="s">
        <v>23</v>
      </c>
      <c r="AC9" s="840"/>
      <c r="AD9" s="840"/>
      <c r="AE9" s="840"/>
      <c r="AF9" s="840" t="s">
        <v>22</v>
      </c>
      <c r="AG9" s="840"/>
      <c r="AH9" s="840"/>
      <c r="AI9" s="840"/>
      <c r="AJ9" s="832"/>
      <c r="AK9" s="833"/>
      <c r="AL9" s="833"/>
      <c r="AM9" s="833"/>
      <c r="AN9" s="834"/>
      <c r="AO9" s="836"/>
      <c r="AP9" s="836"/>
      <c r="AQ9" s="836"/>
      <c r="AR9" s="836"/>
    </row>
    <row r="10" spans="1:44" ht="22.5" thickTop="1" x14ac:dyDescent="0.5">
      <c r="A10" s="99">
        <v>1</v>
      </c>
      <c r="B10" s="235" t="s">
        <v>178</v>
      </c>
      <c r="C10" s="236"/>
      <c r="D10" s="236"/>
      <c r="E10" s="237"/>
      <c r="F10" s="147"/>
      <c r="G10" s="147"/>
      <c r="H10" s="147"/>
      <c r="I10" s="147"/>
      <c r="J10" s="147"/>
      <c r="K10" s="147"/>
      <c r="L10" s="147"/>
      <c r="M10" s="147"/>
      <c r="N10" s="159"/>
      <c r="O10" s="147"/>
      <c r="P10" s="160"/>
      <c r="Q10" s="679"/>
      <c r="R10" s="680"/>
      <c r="S10" s="681"/>
      <c r="T10" s="792"/>
      <c r="U10" s="793"/>
      <c r="V10" s="793"/>
      <c r="W10" s="794"/>
      <c r="X10" s="101"/>
      <c r="Y10" s="102"/>
      <c r="Z10" s="102"/>
      <c r="AA10" s="103"/>
      <c r="AB10" s="101"/>
      <c r="AC10" s="102"/>
      <c r="AD10" s="102"/>
      <c r="AE10" s="103"/>
      <c r="AF10" s="101"/>
      <c r="AG10" s="102"/>
      <c r="AH10" s="102"/>
      <c r="AI10" s="103"/>
      <c r="AJ10" s="104"/>
      <c r="AK10" s="105"/>
      <c r="AL10" s="105"/>
      <c r="AM10" s="105"/>
      <c r="AN10" s="105"/>
      <c r="AO10" s="159"/>
      <c r="AP10" s="147"/>
      <c r="AQ10" s="147"/>
      <c r="AR10" s="160"/>
    </row>
    <row r="11" spans="1:44" ht="40.5" customHeight="1" x14ac:dyDescent="0.5">
      <c r="A11" s="117"/>
      <c r="B11" s="856" t="s">
        <v>278</v>
      </c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8"/>
      <c r="N11" s="689"/>
      <c r="O11" s="782"/>
      <c r="P11" s="690"/>
      <c r="Q11" s="689"/>
      <c r="R11" s="782"/>
      <c r="S11" s="690"/>
      <c r="T11" s="801"/>
      <c r="U11" s="802"/>
      <c r="V11" s="802"/>
      <c r="W11" s="803"/>
      <c r="X11" s="825"/>
      <c r="Y11" s="771"/>
      <c r="Z11" s="771"/>
      <c r="AA11" s="772"/>
      <c r="AB11" s="770"/>
      <c r="AC11" s="771"/>
      <c r="AD11" s="771"/>
      <c r="AE11" s="772"/>
      <c r="AF11" s="770"/>
      <c r="AG11" s="771"/>
      <c r="AH11" s="771"/>
      <c r="AI11" s="772"/>
      <c r="AJ11" s="767"/>
      <c r="AK11" s="768"/>
      <c r="AL11" s="768"/>
      <c r="AM11" s="768"/>
      <c r="AN11" s="769"/>
      <c r="AO11" s="689"/>
      <c r="AP11" s="782"/>
      <c r="AQ11" s="782"/>
      <c r="AR11" s="690"/>
    </row>
    <row r="12" spans="1:44" ht="23.25" x14ac:dyDescent="0.5">
      <c r="A12" s="117"/>
      <c r="B12" s="862" t="s">
        <v>258</v>
      </c>
      <c r="C12" s="863"/>
      <c r="D12" s="863"/>
      <c r="E12" s="863"/>
      <c r="F12" s="863"/>
      <c r="G12" s="863"/>
      <c r="H12" s="863"/>
      <c r="I12" s="863"/>
      <c r="J12" s="863"/>
      <c r="K12" s="863"/>
      <c r="L12" s="863"/>
      <c r="M12" s="864"/>
      <c r="N12" s="170"/>
      <c r="O12" s="171"/>
      <c r="P12" s="172"/>
      <c r="Q12" s="826" t="s">
        <v>57</v>
      </c>
      <c r="R12" s="827"/>
      <c r="S12" s="828"/>
      <c r="T12" s="798" t="s">
        <v>137</v>
      </c>
      <c r="U12" s="799"/>
      <c r="V12" s="799"/>
      <c r="W12" s="800"/>
      <c r="X12" s="893" t="s">
        <v>137</v>
      </c>
      <c r="Y12" s="894"/>
      <c r="Z12" s="894"/>
      <c r="AA12" s="895"/>
      <c r="AB12" s="893" t="s">
        <v>137</v>
      </c>
      <c r="AC12" s="894"/>
      <c r="AD12" s="894"/>
      <c r="AE12" s="895"/>
      <c r="AF12" s="777">
        <v>121120</v>
      </c>
      <c r="AG12" s="778"/>
      <c r="AH12" s="778"/>
      <c r="AI12" s="779"/>
      <c r="AJ12" s="773">
        <f>+AF12</f>
        <v>121120</v>
      </c>
      <c r="AK12" s="774"/>
      <c r="AL12" s="774"/>
      <c r="AM12" s="774"/>
      <c r="AN12" s="775"/>
      <c r="AO12" s="170"/>
      <c r="AP12" s="171"/>
      <c r="AQ12" s="171"/>
      <c r="AR12" s="172"/>
    </row>
    <row r="13" spans="1:44" ht="23.25" x14ac:dyDescent="0.5">
      <c r="A13" s="117"/>
      <c r="B13" s="246" t="s">
        <v>259</v>
      </c>
      <c r="C13" s="247"/>
      <c r="D13" s="247"/>
      <c r="E13" s="210"/>
      <c r="F13" s="115"/>
      <c r="G13" s="115"/>
      <c r="H13" s="115"/>
      <c r="I13" s="115"/>
      <c r="J13" s="115"/>
      <c r="K13" s="115"/>
      <c r="L13" s="115"/>
      <c r="M13" s="115"/>
      <c r="N13" s="170"/>
      <c r="O13" s="171"/>
      <c r="P13" s="172"/>
      <c r="Q13" s="826" t="s">
        <v>57</v>
      </c>
      <c r="R13" s="827"/>
      <c r="S13" s="828"/>
      <c r="T13" s="798" t="s">
        <v>137</v>
      </c>
      <c r="U13" s="799"/>
      <c r="V13" s="799"/>
      <c r="W13" s="800"/>
      <c r="X13" s="777">
        <v>59113.599999999999</v>
      </c>
      <c r="Y13" s="778"/>
      <c r="Z13" s="778"/>
      <c r="AA13" s="779"/>
      <c r="AB13" s="893" t="s">
        <v>137</v>
      </c>
      <c r="AC13" s="894"/>
      <c r="AD13" s="894"/>
      <c r="AE13" s="895"/>
      <c r="AF13" s="777">
        <v>7869.4</v>
      </c>
      <c r="AG13" s="778"/>
      <c r="AH13" s="778"/>
      <c r="AI13" s="779"/>
      <c r="AJ13" s="773">
        <f>+X13+AF13</f>
        <v>66983</v>
      </c>
      <c r="AK13" s="774"/>
      <c r="AL13" s="774"/>
      <c r="AM13" s="774"/>
      <c r="AN13" s="775"/>
      <c r="AO13" s="170"/>
      <c r="AP13" s="171"/>
      <c r="AQ13" s="171"/>
      <c r="AR13" s="172"/>
    </row>
    <row r="14" spans="1:44" ht="23.25" x14ac:dyDescent="0.5">
      <c r="A14" s="117"/>
      <c r="B14" s="862" t="s">
        <v>260</v>
      </c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115"/>
      <c r="N14" s="170"/>
      <c r="O14" s="171"/>
      <c r="P14" s="172"/>
      <c r="Q14" s="826" t="s">
        <v>57</v>
      </c>
      <c r="R14" s="827"/>
      <c r="S14" s="828"/>
      <c r="T14" s="798" t="s">
        <v>137</v>
      </c>
      <c r="U14" s="799"/>
      <c r="V14" s="799"/>
      <c r="W14" s="800"/>
      <c r="X14" s="777">
        <v>2602770</v>
      </c>
      <c r="Y14" s="778"/>
      <c r="Z14" s="778"/>
      <c r="AA14" s="779"/>
      <c r="AB14" s="893" t="s">
        <v>137</v>
      </c>
      <c r="AC14" s="894"/>
      <c r="AD14" s="894"/>
      <c r="AE14" s="895"/>
      <c r="AF14" s="777">
        <v>751969</v>
      </c>
      <c r="AG14" s="778"/>
      <c r="AH14" s="778"/>
      <c r="AI14" s="779"/>
      <c r="AJ14" s="773">
        <f t="shared" ref="AJ14:AJ16" si="0">+X14+AF14</f>
        <v>3354739</v>
      </c>
      <c r="AK14" s="774"/>
      <c r="AL14" s="774"/>
      <c r="AM14" s="774"/>
      <c r="AN14" s="775"/>
      <c r="AO14" s="170"/>
      <c r="AP14" s="171"/>
      <c r="AQ14" s="171"/>
      <c r="AR14" s="172"/>
    </row>
    <row r="15" spans="1:44" ht="23.25" x14ac:dyDescent="0.5">
      <c r="A15" s="117"/>
      <c r="B15" s="246" t="s">
        <v>261</v>
      </c>
      <c r="C15" s="247"/>
      <c r="D15" s="247"/>
      <c r="E15" s="210"/>
      <c r="F15" s="115"/>
      <c r="G15" s="115"/>
      <c r="H15" s="115"/>
      <c r="I15" s="115"/>
      <c r="J15" s="115"/>
      <c r="K15" s="115"/>
      <c r="L15" s="115"/>
      <c r="M15" s="115"/>
      <c r="N15" s="170"/>
      <c r="O15" s="171"/>
      <c r="P15" s="172"/>
      <c r="Q15" s="826" t="s">
        <v>57</v>
      </c>
      <c r="R15" s="827"/>
      <c r="S15" s="828"/>
      <c r="T15" s="798" t="s">
        <v>137</v>
      </c>
      <c r="U15" s="799"/>
      <c r="V15" s="799"/>
      <c r="W15" s="800"/>
      <c r="X15" s="777">
        <v>249891</v>
      </c>
      <c r="Y15" s="778"/>
      <c r="Z15" s="778"/>
      <c r="AA15" s="779"/>
      <c r="AB15" s="893" t="s">
        <v>137</v>
      </c>
      <c r="AC15" s="894"/>
      <c r="AD15" s="894"/>
      <c r="AE15" s="895"/>
      <c r="AF15" s="777">
        <v>36858</v>
      </c>
      <c r="AG15" s="778"/>
      <c r="AH15" s="778"/>
      <c r="AI15" s="779"/>
      <c r="AJ15" s="773">
        <f t="shared" si="0"/>
        <v>286749</v>
      </c>
      <c r="AK15" s="774"/>
      <c r="AL15" s="774"/>
      <c r="AM15" s="774"/>
      <c r="AN15" s="775"/>
      <c r="AO15" s="170"/>
      <c r="AP15" s="171"/>
      <c r="AQ15" s="171"/>
      <c r="AR15" s="172"/>
    </row>
    <row r="16" spans="1:44" ht="23.25" x14ac:dyDescent="0.5">
      <c r="A16" s="117"/>
      <c r="B16" s="859" t="s">
        <v>179</v>
      </c>
      <c r="C16" s="860"/>
      <c r="D16" s="860"/>
      <c r="E16" s="860"/>
      <c r="F16" s="860"/>
      <c r="G16" s="860"/>
      <c r="H16" s="860"/>
      <c r="I16" s="860"/>
      <c r="J16" s="860"/>
      <c r="K16" s="860"/>
      <c r="L16" s="860"/>
      <c r="M16" s="861"/>
      <c r="N16" s="170"/>
      <c r="O16" s="171"/>
      <c r="P16" s="172"/>
      <c r="Q16" s="689"/>
      <c r="R16" s="782"/>
      <c r="S16" s="690"/>
      <c r="T16" s="798" t="s">
        <v>137</v>
      </c>
      <c r="U16" s="799"/>
      <c r="V16" s="799"/>
      <c r="W16" s="800"/>
      <c r="X16" s="777">
        <v>2911774</v>
      </c>
      <c r="Y16" s="778"/>
      <c r="Z16" s="778"/>
      <c r="AA16" s="779"/>
      <c r="AB16" s="893" t="s">
        <v>137</v>
      </c>
      <c r="AC16" s="894"/>
      <c r="AD16" s="894"/>
      <c r="AE16" s="895"/>
      <c r="AF16" s="777">
        <v>917816</v>
      </c>
      <c r="AG16" s="778"/>
      <c r="AH16" s="778"/>
      <c r="AI16" s="779"/>
      <c r="AJ16" s="773">
        <f t="shared" si="0"/>
        <v>3829590</v>
      </c>
      <c r="AK16" s="774"/>
      <c r="AL16" s="774"/>
      <c r="AM16" s="774"/>
      <c r="AN16" s="775"/>
      <c r="AO16" s="170"/>
      <c r="AP16" s="171"/>
      <c r="AQ16" s="171"/>
      <c r="AR16" s="172"/>
    </row>
    <row r="17" spans="1:44" x14ac:dyDescent="0.5">
      <c r="A17" s="254">
        <v>1</v>
      </c>
      <c r="B17" s="224" t="s">
        <v>262</v>
      </c>
      <c r="C17" s="225"/>
      <c r="D17" s="225"/>
      <c r="E17" s="226"/>
      <c r="F17" s="115"/>
      <c r="G17" s="115"/>
      <c r="H17" s="115"/>
      <c r="I17" s="115"/>
      <c r="J17" s="115"/>
      <c r="K17" s="115"/>
      <c r="L17" s="115"/>
      <c r="M17" s="115"/>
      <c r="N17" s="170"/>
      <c r="O17" s="171"/>
      <c r="P17" s="172"/>
      <c r="Q17" s="689"/>
      <c r="R17" s="782"/>
      <c r="S17" s="690"/>
      <c r="T17" s="219"/>
      <c r="U17" s="220"/>
      <c r="V17" s="220"/>
      <c r="W17" s="221"/>
      <c r="X17" s="215"/>
      <c r="Y17" s="154"/>
      <c r="Z17" s="154"/>
      <c r="AA17" s="155"/>
      <c r="AB17" s="153"/>
      <c r="AC17" s="154"/>
      <c r="AD17" s="154"/>
      <c r="AE17" s="155"/>
      <c r="AF17" s="153"/>
      <c r="AG17" s="154"/>
      <c r="AH17" s="154"/>
      <c r="AI17" s="155"/>
      <c r="AJ17" s="216"/>
      <c r="AK17" s="217"/>
      <c r="AL17" s="217"/>
      <c r="AM17" s="217"/>
      <c r="AN17" s="218"/>
      <c r="AO17" s="170"/>
      <c r="AP17" s="171"/>
      <c r="AQ17" s="171"/>
      <c r="AR17" s="172"/>
    </row>
    <row r="18" spans="1:44" x14ac:dyDescent="0.5">
      <c r="A18" s="117"/>
      <c r="B18" s="853" t="s">
        <v>263</v>
      </c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2"/>
      <c r="N18" s="170"/>
      <c r="O18" s="171"/>
      <c r="P18" s="172"/>
      <c r="Q18" s="689"/>
      <c r="R18" s="782"/>
      <c r="S18" s="690"/>
      <c r="T18" s="219"/>
      <c r="U18" s="220"/>
      <c r="V18" s="220"/>
      <c r="W18" s="221"/>
      <c r="X18" s="215"/>
      <c r="Y18" s="154"/>
      <c r="Z18" s="154"/>
      <c r="AA18" s="155"/>
      <c r="AB18" s="153"/>
      <c r="AC18" s="154"/>
      <c r="AD18" s="154"/>
      <c r="AE18" s="155"/>
      <c r="AF18" s="153"/>
      <c r="AG18" s="154"/>
      <c r="AH18" s="154"/>
      <c r="AI18" s="155"/>
      <c r="AJ18" s="216"/>
      <c r="AK18" s="217"/>
      <c r="AL18" s="217"/>
      <c r="AM18" s="217"/>
      <c r="AN18" s="218"/>
      <c r="AO18" s="170"/>
      <c r="AP18" s="171"/>
      <c r="AQ18" s="171"/>
      <c r="AR18" s="172"/>
    </row>
    <row r="19" spans="1:44" x14ac:dyDescent="0.5">
      <c r="A19" s="117"/>
      <c r="B19" s="228">
        <v>1.1000000000000001</v>
      </c>
      <c r="C19" s="243" t="s">
        <v>180</v>
      </c>
      <c r="D19" s="243"/>
      <c r="E19" s="244"/>
      <c r="F19" s="115"/>
      <c r="G19" s="115"/>
      <c r="H19" s="115"/>
      <c r="I19" s="115"/>
      <c r="J19" s="115"/>
      <c r="K19" s="115"/>
      <c r="L19" s="115"/>
      <c r="M19" s="115"/>
      <c r="N19" s="170"/>
      <c r="O19" s="171"/>
      <c r="P19" s="172"/>
      <c r="Q19" s="689"/>
      <c r="R19" s="782"/>
      <c r="S19" s="690"/>
      <c r="T19" s="219"/>
      <c r="U19" s="220"/>
      <c r="V19" s="220"/>
      <c r="W19" s="221"/>
      <c r="X19" s="215"/>
      <c r="Y19" s="154"/>
      <c r="Z19" s="154"/>
      <c r="AA19" s="155"/>
      <c r="AB19" s="153"/>
      <c r="AC19" s="154"/>
      <c r="AD19" s="154"/>
      <c r="AE19" s="155"/>
      <c r="AF19" s="153"/>
      <c r="AG19" s="154"/>
      <c r="AH19" s="154"/>
      <c r="AI19" s="155"/>
      <c r="AJ19" s="216"/>
      <c r="AK19" s="217"/>
      <c r="AL19" s="217"/>
      <c r="AM19" s="217"/>
      <c r="AN19" s="218"/>
      <c r="AO19" s="170"/>
      <c r="AP19" s="171"/>
      <c r="AQ19" s="171"/>
      <c r="AR19" s="172"/>
    </row>
    <row r="20" spans="1:44" ht="23.25" x14ac:dyDescent="0.5">
      <c r="A20" s="117"/>
      <c r="B20" s="229"/>
      <c r="C20" s="230" t="s">
        <v>137</v>
      </c>
      <c r="D20" s="231" t="s">
        <v>181</v>
      </c>
      <c r="E20" s="227"/>
      <c r="F20" s="115"/>
      <c r="G20" s="115"/>
      <c r="H20" s="115"/>
      <c r="I20" s="115"/>
      <c r="J20" s="115"/>
      <c r="K20" s="115"/>
      <c r="L20" s="115"/>
      <c r="M20" s="115"/>
      <c r="N20" s="795">
        <v>10</v>
      </c>
      <c r="O20" s="796"/>
      <c r="P20" s="797"/>
      <c r="Q20" s="783" t="s">
        <v>15</v>
      </c>
      <c r="R20" s="784"/>
      <c r="S20" s="785"/>
      <c r="T20" s="798" t="s">
        <v>137</v>
      </c>
      <c r="U20" s="799"/>
      <c r="V20" s="799"/>
      <c r="W20" s="800"/>
      <c r="X20" s="798" t="s">
        <v>137</v>
      </c>
      <c r="Y20" s="799"/>
      <c r="Z20" s="799"/>
      <c r="AA20" s="800"/>
      <c r="AB20" s="896">
        <v>35</v>
      </c>
      <c r="AC20" s="897"/>
      <c r="AD20" s="897"/>
      <c r="AE20" s="898"/>
      <c r="AF20" s="776">
        <f>+N20*AB20</f>
        <v>350</v>
      </c>
      <c r="AG20" s="771"/>
      <c r="AH20" s="771"/>
      <c r="AI20" s="772"/>
      <c r="AJ20" s="773">
        <f>+AF20</f>
        <v>350</v>
      </c>
      <c r="AK20" s="780"/>
      <c r="AL20" s="780"/>
      <c r="AM20" s="780"/>
      <c r="AN20" s="781"/>
      <c r="AO20" s="170"/>
      <c r="AP20" s="171"/>
      <c r="AQ20" s="171"/>
      <c r="AR20" s="172"/>
    </row>
    <row r="21" spans="1:44" ht="23.25" x14ac:dyDescent="0.5">
      <c r="A21" s="117"/>
      <c r="B21" s="229"/>
      <c r="C21" s="230" t="s">
        <v>137</v>
      </c>
      <c r="D21" s="231" t="s">
        <v>182</v>
      </c>
      <c r="E21" s="227"/>
      <c r="F21" s="115"/>
      <c r="G21" s="115"/>
      <c r="H21" s="115"/>
      <c r="I21" s="115"/>
      <c r="J21" s="115"/>
      <c r="K21" s="115"/>
      <c r="L21" s="115"/>
      <c r="M21" s="115"/>
      <c r="N21" s="795">
        <v>1368</v>
      </c>
      <c r="O21" s="796"/>
      <c r="P21" s="797"/>
      <c r="Q21" s="783" t="s">
        <v>15</v>
      </c>
      <c r="R21" s="784"/>
      <c r="S21" s="785"/>
      <c r="T21" s="798" t="s">
        <v>137</v>
      </c>
      <c r="U21" s="799"/>
      <c r="V21" s="799"/>
      <c r="W21" s="800"/>
      <c r="X21" s="798" t="s">
        <v>137</v>
      </c>
      <c r="Y21" s="799"/>
      <c r="Z21" s="799"/>
      <c r="AA21" s="800"/>
      <c r="AB21" s="896">
        <v>70</v>
      </c>
      <c r="AC21" s="897"/>
      <c r="AD21" s="897"/>
      <c r="AE21" s="898"/>
      <c r="AF21" s="776">
        <f t="shared" ref="AF21:AF28" si="1">+N21*AB21</f>
        <v>95760</v>
      </c>
      <c r="AG21" s="771"/>
      <c r="AH21" s="771"/>
      <c r="AI21" s="772"/>
      <c r="AJ21" s="773">
        <f t="shared" ref="AJ21:AJ28" si="2">+AF21</f>
        <v>95760</v>
      </c>
      <c r="AK21" s="780"/>
      <c r="AL21" s="780"/>
      <c r="AM21" s="780"/>
      <c r="AN21" s="781"/>
      <c r="AO21" s="170"/>
      <c r="AP21" s="171"/>
      <c r="AQ21" s="171"/>
      <c r="AR21" s="172"/>
    </row>
    <row r="22" spans="1:44" ht="23.25" x14ac:dyDescent="0.5">
      <c r="A22" s="117"/>
      <c r="B22" s="229"/>
      <c r="C22" s="230" t="s">
        <v>137</v>
      </c>
      <c r="D22" s="231" t="s">
        <v>183</v>
      </c>
      <c r="E22" s="227"/>
      <c r="F22" s="115"/>
      <c r="G22" s="115"/>
      <c r="H22" s="115"/>
      <c r="I22" s="115"/>
      <c r="J22" s="115"/>
      <c r="K22" s="115"/>
      <c r="L22" s="115"/>
      <c r="M22" s="115"/>
      <c r="N22" s="795">
        <v>206</v>
      </c>
      <c r="O22" s="796"/>
      <c r="P22" s="797"/>
      <c r="Q22" s="783" t="s">
        <v>15</v>
      </c>
      <c r="R22" s="784"/>
      <c r="S22" s="785"/>
      <c r="T22" s="798" t="s">
        <v>137</v>
      </c>
      <c r="U22" s="799"/>
      <c r="V22" s="799"/>
      <c r="W22" s="800"/>
      <c r="X22" s="798" t="s">
        <v>137</v>
      </c>
      <c r="Y22" s="799"/>
      <c r="Z22" s="799"/>
      <c r="AA22" s="800"/>
      <c r="AB22" s="896">
        <v>50</v>
      </c>
      <c r="AC22" s="897"/>
      <c r="AD22" s="897"/>
      <c r="AE22" s="898"/>
      <c r="AF22" s="776">
        <f t="shared" si="1"/>
        <v>10300</v>
      </c>
      <c r="AG22" s="771"/>
      <c r="AH22" s="771"/>
      <c r="AI22" s="772"/>
      <c r="AJ22" s="773">
        <f t="shared" si="2"/>
        <v>10300</v>
      </c>
      <c r="AK22" s="780"/>
      <c r="AL22" s="780"/>
      <c r="AM22" s="780"/>
      <c r="AN22" s="781"/>
      <c r="AO22" s="170"/>
      <c r="AP22" s="171"/>
      <c r="AQ22" s="171"/>
      <c r="AR22" s="172"/>
    </row>
    <row r="23" spans="1:44" ht="23.25" x14ac:dyDescent="0.5">
      <c r="A23" s="117"/>
      <c r="B23" s="229"/>
      <c r="C23" s="230" t="s">
        <v>137</v>
      </c>
      <c r="D23" s="231" t="s">
        <v>184</v>
      </c>
      <c r="E23" s="227"/>
      <c r="F23" s="115"/>
      <c r="G23" s="115"/>
      <c r="H23" s="115"/>
      <c r="I23" s="115"/>
      <c r="J23" s="115"/>
      <c r="K23" s="115"/>
      <c r="L23" s="115"/>
      <c r="M23" s="115"/>
      <c r="N23" s="795">
        <v>142</v>
      </c>
      <c r="O23" s="796"/>
      <c r="P23" s="797"/>
      <c r="Q23" s="783" t="s">
        <v>161</v>
      </c>
      <c r="R23" s="784"/>
      <c r="S23" s="785"/>
      <c r="T23" s="798" t="s">
        <v>137</v>
      </c>
      <c r="U23" s="799"/>
      <c r="V23" s="799"/>
      <c r="W23" s="800"/>
      <c r="X23" s="798" t="s">
        <v>137</v>
      </c>
      <c r="Y23" s="799"/>
      <c r="Z23" s="799"/>
      <c r="AA23" s="800"/>
      <c r="AB23" s="896">
        <v>5</v>
      </c>
      <c r="AC23" s="897"/>
      <c r="AD23" s="897"/>
      <c r="AE23" s="898"/>
      <c r="AF23" s="776">
        <f t="shared" si="1"/>
        <v>710</v>
      </c>
      <c r="AG23" s="771"/>
      <c r="AH23" s="771"/>
      <c r="AI23" s="772"/>
      <c r="AJ23" s="773">
        <f t="shared" si="2"/>
        <v>710</v>
      </c>
      <c r="AK23" s="780"/>
      <c r="AL23" s="780"/>
      <c r="AM23" s="780"/>
      <c r="AN23" s="781"/>
      <c r="AO23" s="170"/>
      <c r="AP23" s="171"/>
      <c r="AQ23" s="171"/>
      <c r="AR23" s="172"/>
    </row>
    <row r="24" spans="1:44" ht="23.25" x14ac:dyDescent="0.5">
      <c r="A24" s="117"/>
      <c r="B24" s="229"/>
      <c r="C24" s="230" t="s">
        <v>137</v>
      </c>
      <c r="D24" s="241" t="s">
        <v>185</v>
      </c>
      <c r="E24" s="242"/>
      <c r="F24" s="115"/>
      <c r="G24" s="115"/>
      <c r="H24" s="115"/>
      <c r="I24" s="115"/>
      <c r="J24" s="115"/>
      <c r="K24" s="115"/>
      <c r="L24" s="115"/>
      <c r="M24" s="115"/>
      <c r="N24" s="795">
        <v>170</v>
      </c>
      <c r="O24" s="796"/>
      <c r="P24" s="797"/>
      <c r="Q24" s="783" t="s">
        <v>15</v>
      </c>
      <c r="R24" s="784"/>
      <c r="S24" s="785"/>
      <c r="T24" s="798" t="s">
        <v>137</v>
      </c>
      <c r="U24" s="799"/>
      <c r="V24" s="799"/>
      <c r="W24" s="800"/>
      <c r="X24" s="798" t="s">
        <v>137</v>
      </c>
      <c r="Y24" s="799"/>
      <c r="Z24" s="799"/>
      <c r="AA24" s="800"/>
      <c r="AB24" s="896">
        <v>20</v>
      </c>
      <c r="AC24" s="897"/>
      <c r="AD24" s="897"/>
      <c r="AE24" s="898"/>
      <c r="AF24" s="776">
        <f t="shared" si="1"/>
        <v>3400</v>
      </c>
      <c r="AG24" s="771"/>
      <c r="AH24" s="771"/>
      <c r="AI24" s="772"/>
      <c r="AJ24" s="773">
        <f t="shared" si="2"/>
        <v>3400</v>
      </c>
      <c r="AK24" s="780"/>
      <c r="AL24" s="780"/>
      <c r="AM24" s="780"/>
      <c r="AN24" s="781"/>
      <c r="AO24" s="170"/>
      <c r="AP24" s="171"/>
      <c r="AQ24" s="171"/>
      <c r="AR24" s="172"/>
    </row>
    <row r="25" spans="1:44" ht="23.25" x14ac:dyDescent="0.5">
      <c r="A25" s="117"/>
      <c r="B25" s="229"/>
      <c r="C25" s="230" t="s">
        <v>137</v>
      </c>
      <c r="D25" s="241" t="s">
        <v>186</v>
      </c>
      <c r="E25" s="242"/>
      <c r="F25" s="115"/>
      <c r="G25" s="115"/>
      <c r="H25" s="115"/>
      <c r="I25" s="115"/>
      <c r="J25" s="115"/>
      <c r="K25" s="115"/>
      <c r="L25" s="115"/>
      <c r="M25" s="115"/>
      <c r="N25" s="795">
        <v>6</v>
      </c>
      <c r="O25" s="796"/>
      <c r="P25" s="797"/>
      <c r="Q25" s="789" t="s">
        <v>18</v>
      </c>
      <c r="R25" s="790"/>
      <c r="S25" s="791"/>
      <c r="T25" s="798" t="s">
        <v>137</v>
      </c>
      <c r="U25" s="799"/>
      <c r="V25" s="799"/>
      <c r="W25" s="800"/>
      <c r="X25" s="798" t="s">
        <v>137</v>
      </c>
      <c r="Y25" s="799"/>
      <c r="Z25" s="799"/>
      <c r="AA25" s="800"/>
      <c r="AB25" s="896">
        <v>70</v>
      </c>
      <c r="AC25" s="897"/>
      <c r="AD25" s="897"/>
      <c r="AE25" s="898"/>
      <c r="AF25" s="776">
        <f t="shared" si="1"/>
        <v>420</v>
      </c>
      <c r="AG25" s="771"/>
      <c r="AH25" s="771"/>
      <c r="AI25" s="772"/>
      <c r="AJ25" s="773">
        <f t="shared" si="2"/>
        <v>420</v>
      </c>
      <c r="AK25" s="780"/>
      <c r="AL25" s="780"/>
      <c r="AM25" s="780"/>
      <c r="AN25" s="781"/>
      <c r="AO25" s="170"/>
      <c r="AP25" s="171"/>
      <c r="AQ25" s="171"/>
      <c r="AR25" s="172"/>
    </row>
    <row r="26" spans="1:44" ht="23.25" x14ac:dyDescent="0.5">
      <c r="A26" s="117"/>
      <c r="B26" s="229"/>
      <c r="C26" s="230" t="s">
        <v>137</v>
      </c>
      <c r="D26" s="241" t="s">
        <v>187</v>
      </c>
      <c r="E26" s="242"/>
      <c r="F26" s="115"/>
      <c r="G26" s="115"/>
      <c r="H26" s="115"/>
      <c r="I26" s="115"/>
      <c r="J26" s="115"/>
      <c r="K26" s="115"/>
      <c r="L26" s="115"/>
      <c r="M26" s="115"/>
      <c r="N26" s="795">
        <v>14</v>
      </c>
      <c r="O26" s="796"/>
      <c r="P26" s="797"/>
      <c r="Q26" s="789" t="s">
        <v>18</v>
      </c>
      <c r="R26" s="790"/>
      <c r="S26" s="791"/>
      <c r="T26" s="798" t="s">
        <v>137</v>
      </c>
      <c r="U26" s="799"/>
      <c r="V26" s="799"/>
      <c r="W26" s="800"/>
      <c r="X26" s="798" t="s">
        <v>137</v>
      </c>
      <c r="Y26" s="799"/>
      <c r="Z26" s="799"/>
      <c r="AA26" s="800"/>
      <c r="AB26" s="896">
        <v>120</v>
      </c>
      <c r="AC26" s="897"/>
      <c r="AD26" s="897"/>
      <c r="AE26" s="898"/>
      <c r="AF26" s="776">
        <f t="shared" si="1"/>
        <v>1680</v>
      </c>
      <c r="AG26" s="771"/>
      <c r="AH26" s="771"/>
      <c r="AI26" s="772"/>
      <c r="AJ26" s="773">
        <f t="shared" si="2"/>
        <v>1680</v>
      </c>
      <c r="AK26" s="780"/>
      <c r="AL26" s="780"/>
      <c r="AM26" s="780"/>
      <c r="AN26" s="781"/>
      <c r="AO26" s="170"/>
      <c r="AP26" s="171"/>
      <c r="AQ26" s="171"/>
      <c r="AR26" s="172"/>
    </row>
    <row r="27" spans="1:44" ht="23.25" x14ac:dyDescent="0.5">
      <c r="A27" s="117"/>
      <c r="B27" s="229"/>
      <c r="C27" s="230" t="s">
        <v>137</v>
      </c>
      <c r="D27" s="231" t="s">
        <v>188</v>
      </c>
      <c r="E27" s="232"/>
      <c r="F27" s="115"/>
      <c r="G27" s="115"/>
      <c r="H27" s="115"/>
      <c r="I27" s="115"/>
      <c r="J27" s="115"/>
      <c r="K27" s="115"/>
      <c r="L27" s="115"/>
      <c r="M27" s="115"/>
      <c r="N27" s="795">
        <v>1</v>
      </c>
      <c r="O27" s="796"/>
      <c r="P27" s="797"/>
      <c r="Q27" s="783" t="s">
        <v>163</v>
      </c>
      <c r="R27" s="784"/>
      <c r="S27" s="785"/>
      <c r="T27" s="798" t="s">
        <v>137</v>
      </c>
      <c r="U27" s="799"/>
      <c r="V27" s="799"/>
      <c r="W27" s="800"/>
      <c r="X27" s="798" t="s">
        <v>137</v>
      </c>
      <c r="Y27" s="799"/>
      <c r="Z27" s="799"/>
      <c r="AA27" s="800"/>
      <c r="AB27" s="896">
        <v>5000</v>
      </c>
      <c r="AC27" s="897"/>
      <c r="AD27" s="897"/>
      <c r="AE27" s="898"/>
      <c r="AF27" s="776">
        <f t="shared" si="1"/>
        <v>5000</v>
      </c>
      <c r="AG27" s="771"/>
      <c r="AH27" s="771"/>
      <c r="AI27" s="772"/>
      <c r="AJ27" s="773">
        <f t="shared" si="2"/>
        <v>5000</v>
      </c>
      <c r="AK27" s="780"/>
      <c r="AL27" s="780"/>
      <c r="AM27" s="780"/>
      <c r="AN27" s="781"/>
      <c r="AO27" s="170"/>
      <c r="AP27" s="171"/>
      <c r="AQ27" s="171"/>
      <c r="AR27" s="172"/>
    </row>
    <row r="28" spans="1:44" ht="23.25" x14ac:dyDescent="0.5">
      <c r="A28" s="117"/>
      <c r="B28" s="229"/>
      <c r="C28" s="230" t="s">
        <v>137</v>
      </c>
      <c r="D28" s="231" t="s">
        <v>189</v>
      </c>
      <c r="E28" s="232"/>
      <c r="F28" s="115"/>
      <c r="G28" s="115"/>
      <c r="H28" s="115"/>
      <c r="I28" s="115"/>
      <c r="J28" s="115"/>
      <c r="K28" s="115"/>
      <c r="L28" s="115"/>
      <c r="M28" s="115"/>
      <c r="N28" s="795">
        <v>175</v>
      </c>
      <c r="O28" s="796"/>
      <c r="P28" s="797"/>
      <c r="Q28" s="783" t="s">
        <v>15</v>
      </c>
      <c r="R28" s="784"/>
      <c r="S28" s="785"/>
      <c r="T28" s="798" t="s">
        <v>137</v>
      </c>
      <c r="U28" s="799"/>
      <c r="V28" s="799"/>
      <c r="W28" s="800"/>
      <c r="X28" s="798" t="s">
        <v>137</v>
      </c>
      <c r="Y28" s="799"/>
      <c r="Z28" s="799"/>
      <c r="AA28" s="800"/>
      <c r="AB28" s="896">
        <v>20</v>
      </c>
      <c r="AC28" s="897"/>
      <c r="AD28" s="897"/>
      <c r="AE28" s="898"/>
      <c r="AF28" s="776">
        <f t="shared" si="1"/>
        <v>3500</v>
      </c>
      <c r="AG28" s="771"/>
      <c r="AH28" s="771"/>
      <c r="AI28" s="772"/>
      <c r="AJ28" s="773">
        <f t="shared" si="2"/>
        <v>3500</v>
      </c>
      <c r="AK28" s="780"/>
      <c r="AL28" s="780"/>
      <c r="AM28" s="780"/>
      <c r="AN28" s="781"/>
      <c r="AO28" s="170"/>
      <c r="AP28" s="171"/>
      <c r="AQ28" s="171"/>
      <c r="AR28" s="172"/>
    </row>
    <row r="29" spans="1:44" x14ac:dyDescent="0.5">
      <c r="A29" s="117"/>
      <c r="B29" s="229"/>
      <c r="C29" s="230" t="s">
        <v>137</v>
      </c>
      <c r="D29" s="231" t="s">
        <v>190</v>
      </c>
      <c r="E29" s="232"/>
      <c r="F29" s="115"/>
      <c r="G29" s="115"/>
      <c r="H29" s="115"/>
      <c r="I29" s="115"/>
      <c r="J29" s="115"/>
      <c r="K29" s="115"/>
      <c r="L29" s="115"/>
      <c r="M29" s="115"/>
      <c r="N29" s="170"/>
      <c r="O29" s="171"/>
      <c r="P29" s="172"/>
      <c r="Q29" s="689"/>
      <c r="R29" s="782"/>
      <c r="S29" s="690"/>
      <c r="T29" s="219"/>
      <c r="U29" s="220"/>
      <c r="V29" s="220"/>
      <c r="W29" s="221"/>
      <c r="X29" s="215"/>
      <c r="Y29" s="154"/>
      <c r="Z29" s="154"/>
      <c r="AA29" s="155"/>
      <c r="AB29" s="153"/>
      <c r="AC29" s="154"/>
      <c r="AD29" s="154"/>
      <c r="AE29" s="155"/>
      <c r="AF29" s="261"/>
      <c r="AG29" s="154"/>
      <c r="AH29" s="154"/>
      <c r="AI29" s="262"/>
      <c r="AJ29" s="216"/>
      <c r="AK29" s="217"/>
      <c r="AL29" s="217"/>
      <c r="AM29" s="217"/>
      <c r="AN29" s="218"/>
      <c r="AO29" s="170"/>
      <c r="AP29" s="171"/>
      <c r="AQ29" s="171"/>
      <c r="AR29" s="172"/>
    </row>
    <row r="30" spans="1:44" x14ac:dyDescent="0.5">
      <c r="A30" s="199"/>
      <c r="B30" s="233"/>
      <c r="C30" s="234"/>
      <c r="D30" s="243" t="s">
        <v>191</v>
      </c>
      <c r="E30" s="244"/>
      <c r="F30" s="115"/>
      <c r="G30" s="115"/>
      <c r="H30" s="115"/>
      <c r="I30" s="115"/>
      <c r="J30" s="115"/>
      <c r="K30" s="115"/>
      <c r="L30" s="115"/>
      <c r="M30" s="115"/>
      <c r="N30" s="170"/>
      <c r="O30" s="171"/>
      <c r="P30" s="172"/>
      <c r="Q30" s="689"/>
      <c r="R30" s="782"/>
      <c r="S30" s="690"/>
      <c r="T30" s="219"/>
      <c r="U30" s="220"/>
      <c r="V30" s="220"/>
      <c r="W30" s="221"/>
      <c r="X30" s="215"/>
      <c r="Y30" s="154"/>
      <c r="Z30" s="154"/>
      <c r="AA30" s="155"/>
      <c r="AB30" s="153"/>
      <c r="AC30" s="154"/>
      <c r="AD30" s="154"/>
      <c r="AE30" s="155"/>
      <c r="AF30" s="776">
        <f>+AF20+AF21+AF22+AF23+AF24+AF25+AF26+AF27+AF28</f>
        <v>121120</v>
      </c>
      <c r="AG30" s="771"/>
      <c r="AH30" s="771"/>
      <c r="AI30" s="772"/>
      <c r="AJ30" s="773">
        <f>+AJ20+AJ21+AJ22+AJ23+AJ24+AJ25+AJ26+AJ27+AJ28</f>
        <v>121120</v>
      </c>
      <c r="AK30" s="774"/>
      <c r="AL30" s="774"/>
      <c r="AM30" s="774"/>
      <c r="AN30" s="775"/>
      <c r="AO30" s="170"/>
      <c r="AP30" s="171"/>
      <c r="AQ30" s="171"/>
      <c r="AR30" s="172"/>
    </row>
    <row r="31" spans="1:44" x14ac:dyDescent="0.5">
      <c r="A31" s="199"/>
      <c r="B31" s="245" t="s">
        <v>264</v>
      </c>
      <c r="C31" s="243"/>
      <c r="D31" s="243"/>
      <c r="E31" s="244"/>
      <c r="F31" s="115"/>
      <c r="G31" s="115"/>
      <c r="H31" s="115"/>
      <c r="I31" s="115"/>
      <c r="J31" s="115"/>
      <c r="K31" s="115"/>
      <c r="L31" s="115"/>
      <c r="M31" s="115"/>
      <c r="N31" s="170"/>
      <c r="O31" s="171"/>
      <c r="P31" s="172"/>
      <c r="Q31" s="689"/>
      <c r="R31" s="782"/>
      <c r="S31" s="690"/>
      <c r="T31" s="219"/>
      <c r="U31" s="220"/>
      <c r="V31" s="220"/>
      <c r="W31" s="221"/>
      <c r="X31" s="215"/>
      <c r="Y31" s="154"/>
      <c r="Z31" s="154"/>
      <c r="AA31" s="155"/>
      <c r="AB31" s="153"/>
      <c r="AC31" s="154"/>
      <c r="AD31" s="154"/>
      <c r="AE31" s="155"/>
      <c r="AF31" s="153"/>
      <c r="AG31" s="154"/>
      <c r="AH31" s="154"/>
      <c r="AI31" s="155"/>
      <c r="AJ31" s="216"/>
      <c r="AK31" s="217"/>
      <c r="AL31" s="217"/>
      <c r="AM31" s="217"/>
      <c r="AN31" s="218"/>
      <c r="AO31" s="170"/>
      <c r="AP31" s="171"/>
      <c r="AQ31" s="171"/>
      <c r="AR31" s="172"/>
    </row>
    <row r="32" spans="1:44" x14ac:dyDescent="0.5">
      <c r="A32" s="199"/>
      <c r="B32" s="248">
        <v>2.1</v>
      </c>
      <c r="C32" s="243" t="s">
        <v>192</v>
      </c>
      <c r="D32" s="243"/>
      <c r="E32" s="244"/>
      <c r="F32" s="115"/>
      <c r="G32" s="115"/>
      <c r="H32" s="115"/>
      <c r="I32" s="115"/>
      <c r="J32" s="115"/>
      <c r="K32" s="115"/>
      <c r="L32" s="115"/>
      <c r="M32" s="115"/>
      <c r="N32" s="170"/>
      <c r="O32" s="171"/>
      <c r="P32" s="172"/>
      <c r="Q32" s="689"/>
      <c r="R32" s="782"/>
      <c r="S32" s="690"/>
      <c r="T32" s="219"/>
      <c r="U32" s="220"/>
      <c r="V32" s="220"/>
      <c r="W32" s="221"/>
      <c r="X32" s="215"/>
      <c r="Y32" s="154"/>
      <c r="Z32" s="154"/>
      <c r="AA32" s="155"/>
      <c r="AB32" s="153"/>
      <c r="AC32" s="154"/>
      <c r="AD32" s="154"/>
      <c r="AE32" s="155"/>
      <c r="AF32" s="153"/>
      <c r="AG32" s="154"/>
      <c r="AH32" s="154"/>
      <c r="AI32" s="155"/>
      <c r="AJ32" s="216"/>
      <c r="AK32" s="217"/>
      <c r="AL32" s="217"/>
      <c r="AM32" s="217"/>
      <c r="AN32" s="218"/>
      <c r="AO32" s="170"/>
      <c r="AP32" s="171"/>
      <c r="AQ32" s="171"/>
      <c r="AR32" s="172"/>
    </row>
    <row r="33" spans="1:44" x14ac:dyDescent="0.5">
      <c r="A33" s="199"/>
      <c r="B33" s="229"/>
      <c r="C33" s="230" t="s">
        <v>137</v>
      </c>
      <c r="D33" s="250" t="s">
        <v>193</v>
      </c>
      <c r="E33" s="251"/>
      <c r="F33" s="115"/>
      <c r="G33" s="115"/>
      <c r="H33" s="115"/>
      <c r="I33" s="115"/>
      <c r="J33" s="115"/>
      <c r="K33" s="115"/>
      <c r="L33" s="115"/>
      <c r="M33" s="115"/>
      <c r="N33" s="867">
        <v>9.8000000000000007</v>
      </c>
      <c r="O33" s="868"/>
      <c r="P33" s="869"/>
      <c r="Q33" s="783" t="s">
        <v>16</v>
      </c>
      <c r="R33" s="784"/>
      <c r="S33" s="785"/>
      <c r="T33" s="896">
        <v>350</v>
      </c>
      <c r="U33" s="897"/>
      <c r="V33" s="897"/>
      <c r="W33" s="898"/>
      <c r="X33" s="776">
        <f>+N33*T33</f>
        <v>3430.0000000000005</v>
      </c>
      <c r="Y33" s="902"/>
      <c r="Z33" s="902"/>
      <c r="AA33" s="903"/>
      <c r="AB33" s="896">
        <v>91</v>
      </c>
      <c r="AC33" s="897"/>
      <c r="AD33" s="897"/>
      <c r="AE33" s="898"/>
      <c r="AF33" s="776">
        <f>+N33*AB33</f>
        <v>891.80000000000007</v>
      </c>
      <c r="AG33" s="771"/>
      <c r="AH33" s="771"/>
      <c r="AI33" s="772"/>
      <c r="AJ33" s="767">
        <f>+X33+AF33</f>
        <v>4321.8</v>
      </c>
      <c r="AK33" s="780"/>
      <c r="AL33" s="780"/>
      <c r="AM33" s="780"/>
      <c r="AN33" s="781"/>
      <c r="AO33" s="170"/>
      <c r="AP33" s="171"/>
      <c r="AQ33" s="171"/>
      <c r="AR33" s="172"/>
    </row>
    <row r="34" spans="1:44" x14ac:dyDescent="0.5">
      <c r="A34" s="199"/>
      <c r="B34" s="229"/>
      <c r="C34" s="230" t="s">
        <v>137</v>
      </c>
      <c r="D34" s="250" t="s">
        <v>194</v>
      </c>
      <c r="E34" s="251"/>
      <c r="F34" s="115"/>
      <c r="G34" s="115"/>
      <c r="H34" s="115"/>
      <c r="I34" s="115"/>
      <c r="J34" s="115"/>
      <c r="K34" s="115"/>
      <c r="L34" s="115"/>
      <c r="M34" s="115"/>
      <c r="N34" s="899">
        <v>19.600000000000001</v>
      </c>
      <c r="O34" s="900"/>
      <c r="P34" s="901"/>
      <c r="Q34" s="783" t="s">
        <v>16</v>
      </c>
      <c r="R34" s="784"/>
      <c r="S34" s="785"/>
      <c r="T34" s="896">
        <v>2261</v>
      </c>
      <c r="U34" s="897"/>
      <c r="V34" s="897"/>
      <c r="W34" s="898"/>
      <c r="X34" s="776">
        <f t="shared" ref="X34:X35" si="3">+N34*T34</f>
        <v>44315.600000000006</v>
      </c>
      <c r="Y34" s="902"/>
      <c r="Z34" s="902"/>
      <c r="AA34" s="903"/>
      <c r="AB34" s="896">
        <v>306</v>
      </c>
      <c r="AC34" s="897"/>
      <c r="AD34" s="897"/>
      <c r="AE34" s="898"/>
      <c r="AF34" s="776">
        <f t="shared" ref="AF34:AF35" si="4">+N34*AB34</f>
        <v>5997.6</v>
      </c>
      <c r="AG34" s="771"/>
      <c r="AH34" s="771"/>
      <c r="AI34" s="772"/>
      <c r="AJ34" s="767">
        <f t="shared" ref="AJ34:AJ35" si="5">+X34+AF34</f>
        <v>50313.200000000004</v>
      </c>
      <c r="AK34" s="780"/>
      <c r="AL34" s="780"/>
      <c r="AM34" s="780"/>
      <c r="AN34" s="781"/>
      <c r="AO34" s="170"/>
      <c r="AP34" s="171"/>
      <c r="AQ34" s="171"/>
      <c r="AR34" s="172"/>
    </row>
    <row r="35" spans="1:44" ht="23.25" x14ac:dyDescent="0.5">
      <c r="A35" s="199"/>
      <c r="B35" s="229"/>
      <c r="C35" s="230" t="s">
        <v>137</v>
      </c>
      <c r="D35" s="231" t="s">
        <v>195</v>
      </c>
      <c r="E35" s="232"/>
      <c r="F35" s="115"/>
      <c r="G35" s="115"/>
      <c r="H35" s="115"/>
      <c r="I35" s="115"/>
      <c r="J35" s="115"/>
      <c r="K35" s="115"/>
      <c r="L35" s="115"/>
      <c r="M35" s="115"/>
      <c r="N35" s="867">
        <v>196</v>
      </c>
      <c r="O35" s="868"/>
      <c r="P35" s="869"/>
      <c r="Q35" s="170"/>
      <c r="R35" s="255" t="s">
        <v>15</v>
      </c>
      <c r="S35" s="172"/>
      <c r="T35" s="896">
        <v>58</v>
      </c>
      <c r="U35" s="897"/>
      <c r="V35" s="897"/>
      <c r="W35" s="898"/>
      <c r="X35" s="776">
        <f t="shared" si="3"/>
        <v>11368</v>
      </c>
      <c r="Y35" s="902"/>
      <c r="Z35" s="902"/>
      <c r="AA35" s="903"/>
      <c r="AB35" s="896">
        <v>5</v>
      </c>
      <c r="AC35" s="897"/>
      <c r="AD35" s="897"/>
      <c r="AE35" s="898"/>
      <c r="AF35" s="776">
        <f t="shared" si="4"/>
        <v>980</v>
      </c>
      <c r="AG35" s="771"/>
      <c r="AH35" s="771"/>
      <c r="AI35" s="772"/>
      <c r="AJ35" s="767">
        <f t="shared" si="5"/>
        <v>12348</v>
      </c>
      <c r="AK35" s="780"/>
      <c r="AL35" s="780"/>
      <c r="AM35" s="780"/>
      <c r="AN35" s="781"/>
      <c r="AO35" s="170"/>
      <c r="AP35" s="171"/>
      <c r="AQ35" s="171"/>
      <c r="AR35" s="172"/>
    </row>
    <row r="36" spans="1:44" x14ac:dyDescent="0.5">
      <c r="A36" s="199"/>
      <c r="B36" s="229"/>
      <c r="C36" s="230"/>
      <c r="D36" s="243" t="s">
        <v>196</v>
      </c>
      <c r="E36" s="244"/>
      <c r="F36" s="115"/>
      <c r="G36" s="115"/>
      <c r="H36" s="115"/>
      <c r="I36" s="115"/>
      <c r="J36" s="115"/>
      <c r="K36" s="115"/>
      <c r="L36" s="115"/>
      <c r="M36" s="115"/>
      <c r="N36" s="170"/>
      <c r="O36" s="171"/>
      <c r="P36" s="172"/>
      <c r="Q36" s="170"/>
      <c r="S36" s="172"/>
      <c r="T36" s="219"/>
      <c r="U36" s="220"/>
      <c r="V36" s="220"/>
      <c r="W36" s="221"/>
      <c r="X36" s="776">
        <f>SUM(X33:X35)</f>
        <v>59113.600000000006</v>
      </c>
      <c r="Y36" s="902"/>
      <c r="Z36" s="902"/>
      <c r="AA36" s="903"/>
      <c r="AB36" s="153"/>
      <c r="AC36" s="154"/>
      <c r="AD36" s="154"/>
      <c r="AE36" s="155"/>
      <c r="AF36" s="904">
        <f>SUM(AF33:AF35)</f>
        <v>7869.4000000000005</v>
      </c>
      <c r="AG36" s="905"/>
      <c r="AH36" s="905"/>
      <c r="AI36" s="906"/>
      <c r="AJ36" s="773">
        <f>SUM(AJ33:AJ35)</f>
        <v>66983</v>
      </c>
      <c r="AK36" s="774"/>
      <c r="AL36" s="774"/>
      <c r="AM36" s="774"/>
      <c r="AN36" s="775"/>
      <c r="AO36" s="170"/>
      <c r="AP36" s="171"/>
      <c r="AQ36" s="171"/>
      <c r="AR36" s="172"/>
    </row>
    <row r="37" spans="1:44" x14ac:dyDescent="0.5">
      <c r="A37" s="199"/>
      <c r="B37" s="853" t="s">
        <v>265</v>
      </c>
      <c r="C37" s="851"/>
      <c r="D37" s="851"/>
      <c r="E37" s="851"/>
      <c r="F37" s="851"/>
      <c r="G37" s="851"/>
      <c r="H37" s="851"/>
      <c r="I37" s="851"/>
      <c r="J37" s="851"/>
      <c r="K37" s="851"/>
      <c r="L37" s="851"/>
      <c r="M37" s="852"/>
      <c r="N37" s="170"/>
      <c r="O37" s="171"/>
      <c r="P37" s="172"/>
      <c r="Q37" s="689"/>
      <c r="R37" s="782"/>
      <c r="S37" s="690"/>
      <c r="T37" s="219"/>
      <c r="U37" s="220"/>
      <c r="V37" s="220"/>
      <c r="W37" s="221"/>
      <c r="X37" s="215"/>
      <c r="Y37" s="154"/>
      <c r="Z37" s="154"/>
      <c r="AA37" s="155"/>
      <c r="AB37" s="153"/>
      <c r="AC37" s="154"/>
      <c r="AD37" s="154"/>
      <c r="AE37" s="155"/>
      <c r="AF37" s="153"/>
      <c r="AG37" s="154"/>
      <c r="AH37" s="154"/>
      <c r="AI37" s="155"/>
      <c r="AJ37" s="216"/>
      <c r="AK37" s="217"/>
      <c r="AL37" s="217"/>
      <c r="AM37" s="217"/>
      <c r="AN37" s="218"/>
      <c r="AO37" s="170"/>
      <c r="AP37" s="171"/>
      <c r="AQ37" s="171"/>
      <c r="AR37" s="172"/>
    </row>
    <row r="38" spans="1:44" x14ac:dyDescent="0.5">
      <c r="A38" s="199"/>
      <c r="B38" s="248">
        <v>3.1</v>
      </c>
      <c r="C38" s="851" t="s">
        <v>197</v>
      </c>
      <c r="D38" s="851"/>
      <c r="E38" s="851"/>
      <c r="F38" s="851"/>
      <c r="G38" s="851"/>
      <c r="H38" s="851"/>
      <c r="I38" s="851"/>
      <c r="J38" s="851"/>
      <c r="K38" s="851"/>
      <c r="L38" s="851"/>
      <c r="M38" s="852"/>
      <c r="N38" s="170"/>
      <c r="O38" s="171"/>
      <c r="P38" s="172"/>
      <c r="Q38" s="689"/>
      <c r="R38" s="782"/>
      <c r="S38" s="690"/>
      <c r="T38" s="219"/>
      <c r="U38" s="220"/>
      <c r="V38" s="220"/>
      <c r="W38" s="221"/>
      <c r="X38" s="215"/>
      <c r="Y38" s="154"/>
      <c r="Z38" s="154"/>
      <c r="AA38" s="155"/>
      <c r="AB38" s="153"/>
      <c r="AC38" s="154"/>
      <c r="AD38" s="154"/>
      <c r="AE38" s="155"/>
      <c r="AF38" s="153"/>
      <c r="AG38" s="154"/>
      <c r="AH38" s="154"/>
      <c r="AI38" s="155"/>
      <c r="AJ38" s="216"/>
      <c r="AK38" s="217"/>
      <c r="AL38" s="217"/>
      <c r="AM38" s="217"/>
      <c r="AN38" s="218"/>
      <c r="AO38" s="170"/>
      <c r="AP38" s="171"/>
      <c r="AQ38" s="171"/>
      <c r="AR38" s="172"/>
    </row>
    <row r="39" spans="1:44" ht="36.75" customHeight="1" x14ac:dyDescent="0.5">
      <c r="A39" s="199"/>
      <c r="B39" s="248"/>
      <c r="C39" s="259" t="s">
        <v>137</v>
      </c>
      <c r="D39" s="854" t="s">
        <v>198</v>
      </c>
      <c r="E39" s="854"/>
      <c r="F39" s="854"/>
      <c r="G39" s="854"/>
      <c r="H39" s="854"/>
      <c r="I39" s="854"/>
      <c r="J39" s="854"/>
      <c r="K39" s="854"/>
      <c r="L39" s="854"/>
      <c r="M39" s="855"/>
      <c r="N39" s="867">
        <v>1368</v>
      </c>
      <c r="O39" s="868"/>
      <c r="P39" s="869"/>
      <c r="Q39" s="786" t="s">
        <v>15</v>
      </c>
      <c r="R39" s="787"/>
      <c r="S39" s="788"/>
      <c r="T39" s="896">
        <v>350</v>
      </c>
      <c r="U39" s="897"/>
      <c r="V39" s="897"/>
      <c r="W39" s="898"/>
      <c r="X39" s="776">
        <f>+N39*T39</f>
        <v>478800</v>
      </c>
      <c r="Y39" s="902"/>
      <c r="Z39" s="902"/>
      <c r="AA39" s="903"/>
      <c r="AB39" s="896">
        <v>70</v>
      </c>
      <c r="AC39" s="897"/>
      <c r="AD39" s="897"/>
      <c r="AE39" s="898"/>
      <c r="AF39" s="776">
        <f>+N39*AB39</f>
        <v>95760</v>
      </c>
      <c r="AG39" s="771"/>
      <c r="AH39" s="771"/>
      <c r="AI39" s="772"/>
      <c r="AJ39" s="773">
        <f>+X39+AF39</f>
        <v>574560</v>
      </c>
      <c r="AK39" s="774"/>
      <c r="AL39" s="774"/>
      <c r="AM39" s="774"/>
      <c r="AN39" s="775"/>
      <c r="AO39" s="170"/>
      <c r="AP39" s="171"/>
      <c r="AQ39" s="171"/>
      <c r="AR39" s="172"/>
    </row>
    <row r="40" spans="1:44" ht="36.75" customHeight="1" x14ac:dyDescent="0.5">
      <c r="A40" s="199"/>
      <c r="B40" s="248"/>
      <c r="C40" s="259" t="s">
        <v>137</v>
      </c>
      <c r="D40" s="854" t="s">
        <v>199</v>
      </c>
      <c r="E40" s="854"/>
      <c r="F40" s="854"/>
      <c r="G40" s="854"/>
      <c r="H40" s="854"/>
      <c r="I40" s="854"/>
      <c r="J40" s="854"/>
      <c r="K40" s="854"/>
      <c r="L40" s="854"/>
      <c r="M40" s="855"/>
      <c r="N40" s="867">
        <v>1228</v>
      </c>
      <c r="O40" s="868"/>
      <c r="P40" s="869"/>
      <c r="Q40" s="786" t="s">
        <v>15</v>
      </c>
      <c r="R40" s="787"/>
      <c r="S40" s="788"/>
      <c r="T40" s="896">
        <v>280</v>
      </c>
      <c r="U40" s="897"/>
      <c r="V40" s="897"/>
      <c r="W40" s="898"/>
      <c r="X40" s="776">
        <f t="shared" ref="X40:X41" si="6">+N40*T40</f>
        <v>343840</v>
      </c>
      <c r="Y40" s="902"/>
      <c r="Z40" s="902"/>
      <c r="AA40" s="903"/>
      <c r="AB40" s="896">
        <v>25</v>
      </c>
      <c r="AC40" s="897"/>
      <c r="AD40" s="897"/>
      <c r="AE40" s="898"/>
      <c r="AF40" s="776">
        <f t="shared" ref="AF40:AF41" si="7">+N40*AB40</f>
        <v>30700</v>
      </c>
      <c r="AG40" s="771"/>
      <c r="AH40" s="771"/>
      <c r="AI40" s="772"/>
      <c r="AJ40" s="773">
        <f t="shared" ref="AJ40:AJ41" si="8">+X40+AF40</f>
        <v>374540</v>
      </c>
      <c r="AK40" s="774"/>
      <c r="AL40" s="774"/>
      <c r="AM40" s="774"/>
      <c r="AN40" s="775"/>
      <c r="AO40" s="170"/>
      <c r="AP40" s="171"/>
      <c r="AQ40" s="171"/>
      <c r="AR40" s="172"/>
    </row>
    <row r="41" spans="1:44" ht="36.75" customHeight="1" x14ac:dyDescent="0.5">
      <c r="A41" s="199"/>
      <c r="B41" s="229"/>
      <c r="C41" s="259" t="s">
        <v>137</v>
      </c>
      <c r="D41" s="854" t="s">
        <v>268</v>
      </c>
      <c r="E41" s="854"/>
      <c r="F41" s="854"/>
      <c r="G41" s="854"/>
      <c r="H41" s="854"/>
      <c r="I41" s="854"/>
      <c r="J41" s="854"/>
      <c r="K41" s="854"/>
      <c r="L41" s="854"/>
      <c r="M41" s="854"/>
      <c r="N41" s="867">
        <v>43</v>
      </c>
      <c r="O41" s="868"/>
      <c r="P41" s="869"/>
      <c r="Q41" s="786" t="s">
        <v>128</v>
      </c>
      <c r="R41" s="787"/>
      <c r="S41" s="788"/>
      <c r="T41" s="896">
        <v>260</v>
      </c>
      <c r="U41" s="897"/>
      <c r="V41" s="897"/>
      <c r="W41" s="898"/>
      <c r="X41" s="776">
        <f t="shared" si="6"/>
        <v>11180</v>
      </c>
      <c r="Y41" s="902"/>
      <c r="Z41" s="902"/>
      <c r="AA41" s="903"/>
      <c r="AB41" s="896">
        <v>50</v>
      </c>
      <c r="AC41" s="897"/>
      <c r="AD41" s="897"/>
      <c r="AE41" s="898"/>
      <c r="AF41" s="776">
        <f t="shared" si="7"/>
        <v>2150</v>
      </c>
      <c r="AG41" s="771"/>
      <c r="AH41" s="771"/>
      <c r="AI41" s="772"/>
      <c r="AJ41" s="773">
        <f t="shared" si="8"/>
        <v>13330</v>
      </c>
      <c r="AK41" s="774"/>
      <c r="AL41" s="774"/>
      <c r="AM41" s="774"/>
      <c r="AN41" s="775"/>
      <c r="AO41" s="170"/>
      <c r="AP41" s="171"/>
      <c r="AQ41" s="171"/>
      <c r="AR41" s="172"/>
    </row>
    <row r="42" spans="1:44" x14ac:dyDescent="0.5">
      <c r="A42" s="199"/>
      <c r="B42" s="229"/>
      <c r="C42" s="230"/>
      <c r="D42" s="243" t="s">
        <v>200</v>
      </c>
      <c r="E42" s="244"/>
      <c r="F42" s="115"/>
      <c r="G42" s="115"/>
      <c r="H42" s="115"/>
      <c r="I42" s="115"/>
      <c r="J42" s="115"/>
      <c r="K42" s="115"/>
      <c r="L42" s="115"/>
      <c r="M42" s="115"/>
      <c r="N42" s="170"/>
      <c r="O42" s="171"/>
      <c r="P42" s="172"/>
      <c r="Q42" s="783"/>
      <c r="R42" s="784"/>
      <c r="S42" s="785"/>
      <c r="T42" s="219"/>
      <c r="U42" s="220"/>
      <c r="V42" s="220"/>
      <c r="W42" s="221"/>
      <c r="X42" s="776">
        <f>SUM(X39:X41)</f>
        <v>833820</v>
      </c>
      <c r="Y42" s="902"/>
      <c r="Z42" s="902"/>
      <c r="AA42" s="903"/>
      <c r="AB42" s="153"/>
      <c r="AC42" s="154"/>
      <c r="AD42" s="154"/>
      <c r="AE42" s="155"/>
      <c r="AF42" s="776">
        <f>SUM(AF39:AF41)</f>
        <v>128610</v>
      </c>
      <c r="AG42" s="902"/>
      <c r="AH42" s="902"/>
      <c r="AI42" s="903"/>
      <c r="AJ42" s="773">
        <f>SUM(AJ39:AJ41)</f>
        <v>962430</v>
      </c>
      <c r="AK42" s="774"/>
      <c r="AL42" s="774"/>
      <c r="AM42" s="774"/>
      <c r="AN42" s="775"/>
      <c r="AO42" s="170"/>
      <c r="AP42" s="171"/>
      <c r="AQ42" s="171"/>
      <c r="AR42" s="172"/>
    </row>
    <row r="43" spans="1:44" x14ac:dyDescent="0.5">
      <c r="A43" s="199"/>
      <c r="B43" s="228">
        <v>3.2</v>
      </c>
      <c r="C43" s="851" t="s">
        <v>201</v>
      </c>
      <c r="D43" s="851"/>
      <c r="E43" s="851"/>
      <c r="F43" s="851"/>
      <c r="G43" s="851"/>
      <c r="H43" s="851"/>
      <c r="I43" s="851"/>
      <c r="J43" s="851"/>
      <c r="K43" s="851"/>
      <c r="L43" s="851"/>
      <c r="M43" s="852"/>
      <c r="N43" s="170"/>
      <c r="O43" s="171"/>
      <c r="P43" s="172"/>
      <c r="Q43" s="783"/>
      <c r="R43" s="784"/>
      <c r="S43" s="785"/>
      <c r="T43" s="219"/>
      <c r="U43" s="220"/>
      <c r="V43" s="220"/>
      <c r="W43" s="221"/>
      <c r="X43" s="215"/>
      <c r="Y43" s="154"/>
      <c r="Z43" s="154"/>
      <c r="AA43" s="155"/>
      <c r="AB43" s="153"/>
      <c r="AC43" s="154"/>
      <c r="AD43" s="154"/>
      <c r="AE43" s="155"/>
      <c r="AF43" s="153"/>
      <c r="AG43" s="154"/>
      <c r="AH43" s="154"/>
      <c r="AI43" s="155"/>
      <c r="AJ43" s="216"/>
      <c r="AK43" s="217"/>
      <c r="AL43" s="217"/>
      <c r="AM43" s="217"/>
      <c r="AN43" s="218"/>
      <c r="AO43" s="170"/>
      <c r="AP43" s="171"/>
      <c r="AQ43" s="171"/>
      <c r="AR43" s="172"/>
    </row>
    <row r="44" spans="1:44" ht="38.25" customHeight="1" x14ac:dyDescent="0.5">
      <c r="A44" s="199"/>
      <c r="B44" s="229"/>
      <c r="C44" s="259" t="s">
        <v>137</v>
      </c>
      <c r="D44" s="873" t="s">
        <v>202</v>
      </c>
      <c r="E44" s="873"/>
      <c r="F44" s="873"/>
      <c r="G44" s="873"/>
      <c r="H44" s="873"/>
      <c r="I44" s="873"/>
      <c r="J44" s="873"/>
      <c r="K44" s="873"/>
      <c r="L44" s="873"/>
      <c r="M44" s="873"/>
      <c r="N44" s="691">
        <v>206</v>
      </c>
      <c r="O44" s="692"/>
      <c r="P44" s="693"/>
      <c r="Q44" s="786" t="s">
        <v>15</v>
      </c>
      <c r="R44" s="787"/>
      <c r="S44" s="788"/>
      <c r="T44" s="801">
        <v>420</v>
      </c>
      <c r="U44" s="802"/>
      <c r="V44" s="802"/>
      <c r="W44" s="803"/>
      <c r="X44" s="776">
        <f>+N44*T44</f>
        <v>86520</v>
      </c>
      <c r="Y44" s="902"/>
      <c r="Z44" s="902"/>
      <c r="AA44" s="903"/>
      <c r="AB44" s="907">
        <v>184</v>
      </c>
      <c r="AC44" s="908"/>
      <c r="AD44" s="908"/>
      <c r="AE44" s="909"/>
      <c r="AF44" s="777">
        <f>+N44*AB44</f>
        <v>37904</v>
      </c>
      <c r="AG44" s="778"/>
      <c r="AH44" s="778"/>
      <c r="AI44" s="779"/>
      <c r="AJ44" s="773">
        <f>+X44+AF44</f>
        <v>124424</v>
      </c>
      <c r="AK44" s="774"/>
      <c r="AL44" s="774"/>
      <c r="AM44" s="774"/>
      <c r="AN44" s="775"/>
      <c r="AO44" s="170"/>
      <c r="AP44" s="171"/>
      <c r="AQ44" s="171"/>
      <c r="AR44" s="172"/>
    </row>
    <row r="45" spans="1:44" ht="38.25" customHeight="1" x14ac:dyDescent="0.5">
      <c r="A45" s="199"/>
      <c r="B45" s="229"/>
      <c r="C45" s="259" t="s">
        <v>137</v>
      </c>
      <c r="D45" s="873" t="s">
        <v>203</v>
      </c>
      <c r="E45" s="873"/>
      <c r="F45" s="873"/>
      <c r="G45" s="873"/>
      <c r="H45" s="873"/>
      <c r="I45" s="873"/>
      <c r="J45" s="873"/>
      <c r="K45" s="873"/>
      <c r="L45" s="873"/>
      <c r="M45" s="874"/>
      <c r="N45" s="691">
        <v>196</v>
      </c>
      <c r="O45" s="692"/>
      <c r="P45" s="693"/>
      <c r="Q45" s="786" t="s">
        <v>15</v>
      </c>
      <c r="R45" s="787"/>
      <c r="S45" s="788"/>
      <c r="T45" s="801">
        <v>315</v>
      </c>
      <c r="U45" s="802"/>
      <c r="V45" s="802"/>
      <c r="W45" s="803"/>
      <c r="X45" s="776">
        <f>+N45*T45</f>
        <v>61740</v>
      </c>
      <c r="Y45" s="902"/>
      <c r="Z45" s="902"/>
      <c r="AA45" s="903"/>
      <c r="AB45" s="907">
        <v>158</v>
      </c>
      <c r="AC45" s="908"/>
      <c r="AD45" s="908"/>
      <c r="AE45" s="909"/>
      <c r="AF45" s="777">
        <f>+N45*AB45</f>
        <v>30968</v>
      </c>
      <c r="AG45" s="778"/>
      <c r="AH45" s="778"/>
      <c r="AI45" s="779"/>
      <c r="AJ45" s="773">
        <f t="shared" ref="AJ45:AJ46" si="9">+X45+AF45</f>
        <v>92708</v>
      </c>
      <c r="AK45" s="774"/>
      <c r="AL45" s="774"/>
      <c r="AM45" s="774"/>
      <c r="AN45" s="775"/>
      <c r="AO45" s="170"/>
      <c r="AP45" s="171"/>
      <c r="AQ45" s="171"/>
      <c r="AR45" s="172"/>
    </row>
    <row r="46" spans="1:44" ht="38.25" customHeight="1" x14ac:dyDescent="0.5">
      <c r="A46" s="199"/>
      <c r="B46" s="229"/>
      <c r="C46" s="259" t="s">
        <v>137</v>
      </c>
      <c r="D46" s="875" t="s">
        <v>204</v>
      </c>
      <c r="E46" s="875"/>
      <c r="F46" s="875"/>
      <c r="G46" s="875"/>
      <c r="H46" s="875"/>
      <c r="I46" s="875"/>
      <c r="J46" s="875"/>
      <c r="K46" s="875"/>
      <c r="L46" s="875"/>
      <c r="M46" s="876"/>
      <c r="N46" s="691">
        <v>27</v>
      </c>
      <c r="O46" s="692"/>
      <c r="P46" s="693"/>
      <c r="Q46" s="786" t="s">
        <v>15</v>
      </c>
      <c r="R46" s="787"/>
      <c r="S46" s="788"/>
      <c r="T46" s="801">
        <v>250</v>
      </c>
      <c r="U46" s="802"/>
      <c r="V46" s="802"/>
      <c r="W46" s="803"/>
      <c r="X46" s="776">
        <f>+N46*T46</f>
        <v>6750</v>
      </c>
      <c r="Y46" s="902"/>
      <c r="Z46" s="902"/>
      <c r="AA46" s="903"/>
      <c r="AB46" s="907">
        <v>99</v>
      </c>
      <c r="AC46" s="908"/>
      <c r="AD46" s="908"/>
      <c r="AE46" s="909"/>
      <c r="AF46" s="777">
        <f>+N46*AB46</f>
        <v>2673</v>
      </c>
      <c r="AG46" s="778"/>
      <c r="AH46" s="778"/>
      <c r="AI46" s="779"/>
      <c r="AJ46" s="773">
        <f t="shared" si="9"/>
        <v>9423</v>
      </c>
      <c r="AK46" s="774"/>
      <c r="AL46" s="774"/>
      <c r="AM46" s="774"/>
      <c r="AN46" s="775"/>
      <c r="AO46" s="170"/>
      <c r="AP46" s="171"/>
      <c r="AQ46" s="171"/>
      <c r="AR46" s="172"/>
    </row>
    <row r="47" spans="1:44" x14ac:dyDescent="0.5">
      <c r="A47" s="199"/>
      <c r="B47" s="229"/>
      <c r="C47" s="230"/>
      <c r="D47" s="243" t="s">
        <v>205</v>
      </c>
      <c r="E47" s="244"/>
      <c r="F47" s="115"/>
      <c r="G47" s="115"/>
      <c r="H47" s="115"/>
      <c r="I47" s="115"/>
      <c r="J47" s="115"/>
      <c r="K47" s="115"/>
      <c r="L47" s="115"/>
      <c r="M47" s="115"/>
      <c r="N47" s="170"/>
      <c r="O47" s="171"/>
      <c r="P47" s="172"/>
      <c r="Q47" s="783"/>
      <c r="R47" s="784"/>
      <c r="S47" s="785"/>
      <c r="T47" s="219"/>
      <c r="U47" s="220"/>
      <c r="V47" s="220"/>
      <c r="W47" s="221"/>
      <c r="X47" s="776">
        <f>SUM(X44:X46)</f>
        <v>155010</v>
      </c>
      <c r="Y47" s="902"/>
      <c r="Z47" s="902"/>
      <c r="AA47" s="903"/>
      <c r="AB47" s="153"/>
      <c r="AC47" s="154"/>
      <c r="AD47" s="154"/>
      <c r="AE47" s="155"/>
      <c r="AF47" s="776">
        <f>SUM(AF44:AF46)</f>
        <v>71545</v>
      </c>
      <c r="AG47" s="902"/>
      <c r="AH47" s="902"/>
      <c r="AI47" s="903"/>
      <c r="AJ47" s="773">
        <f>SUM(AJ44:AJ46)</f>
        <v>226555</v>
      </c>
      <c r="AK47" s="774"/>
      <c r="AL47" s="774"/>
      <c r="AM47" s="774"/>
      <c r="AN47" s="775"/>
      <c r="AO47" s="170"/>
      <c r="AP47" s="171"/>
      <c r="AQ47" s="171"/>
      <c r="AR47" s="172"/>
    </row>
    <row r="48" spans="1:44" x14ac:dyDescent="0.5">
      <c r="A48" s="199"/>
      <c r="B48" s="248">
        <v>3.3</v>
      </c>
      <c r="C48" s="851" t="s">
        <v>206</v>
      </c>
      <c r="D48" s="851"/>
      <c r="E48" s="851"/>
      <c r="F48" s="851"/>
      <c r="G48" s="851"/>
      <c r="H48" s="851"/>
      <c r="I48" s="851"/>
      <c r="J48" s="851"/>
      <c r="K48" s="851"/>
      <c r="L48" s="851"/>
      <c r="M48" s="852"/>
      <c r="N48" s="170"/>
      <c r="O48" s="171"/>
      <c r="P48" s="172"/>
      <c r="Q48" s="783"/>
      <c r="R48" s="784"/>
      <c r="S48" s="785"/>
      <c r="T48" s="219"/>
      <c r="U48" s="220"/>
      <c r="V48" s="220"/>
      <c r="W48" s="221"/>
      <c r="X48" s="215"/>
      <c r="Y48" s="154"/>
      <c r="Z48" s="154"/>
      <c r="AA48" s="155"/>
      <c r="AB48" s="153"/>
      <c r="AC48" s="154"/>
      <c r="AD48" s="154"/>
      <c r="AE48" s="155"/>
      <c r="AF48" s="153"/>
      <c r="AG48" s="154"/>
      <c r="AH48" s="154"/>
      <c r="AI48" s="155"/>
      <c r="AJ48" s="216"/>
      <c r="AK48" s="217"/>
      <c r="AL48" s="217"/>
      <c r="AM48" s="217"/>
      <c r="AN48" s="218"/>
      <c r="AO48" s="170"/>
      <c r="AP48" s="171"/>
      <c r="AQ48" s="171"/>
      <c r="AR48" s="172"/>
    </row>
    <row r="49" spans="1:44" ht="36" customHeight="1" x14ac:dyDescent="0.5">
      <c r="A49" s="199"/>
      <c r="B49" s="229"/>
      <c r="C49" s="259" t="s">
        <v>137</v>
      </c>
      <c r="D49" s="875" t="s">
        <v>269</v>
      </c>
      <c r="E49" s="875"/>
      <c r="F49" s="875"/>
      <c r="G49" s="875"/>
      <c r="H49" s="875"/>
      <c r="I49" s="875"/>
      <c r="J49" s="875"/>
      <c r="K49" s="875"/>
      <c r="L49" s="875"/>
      <c r="M49" s="876"/>
      <c r="N49" s="867">
        <v>26</v>
      </c>
      <c r="O49" s="868"/>
      <c r="P49" s="869"/>
      <c r="Q49" s="783" t="s">
        <v>15</v>
      </c>
      <c r="R49" s="784"/>
      <c r="S49" s="785"/>
      <c r="T49" s="913">
        <v>515</v>
      </c>
      <c r="U49" s="914"/>
      <c r="V49" s="914"/>
      <c r="W49" s="915"/>
      <c r="X49" s="776">
        <f>+N49*T49</f>
        <v>13390</v>
      </c>
      <c r="Y49" s="902"/>
      <c r="Z49" s="902"/>
      <c r="AA49" s="903"/>
      <c r="AB49" s="919">
        <v>69</v>
      </c>
      <c r="AC49" s="920"/>
      <c r="AD49" s="920"/>
      <c r="AE49" s="921"/>
      <c r="AF49" s="776">
        <f>+AB49*N49</f>
        <v>1794</v>
      </c>
      <c r="AG49" s="902"/>
      <c r="AH49" s="902"/>
      <c r="AI49" s="903"/>
      <c r="AJ49" s="773">
        <f>+X49+AF49</f>
        <v>15184</v>
      </c>
      <c r="AK49" s="774"/>
      <c r="AL49" s="774"/>
      <c r="AM49" s="774"/>
      <c r="AN49" s="775"/>
      <c r="AO49" s="170"/>
      <c r="AP49" s="171"/>
      <c r="AQ49" s="171"/>
      <c r="AR49" s="172"/>
    </row>
    <row r="50" spans="1:44" x14ac:dyDescent="0.5">
      <c r="A50" s="199"/>
      <c r="B50" s="229"/>
      <c r="C50" s="259" t="s">
        <v>137</v>
      </c>
      <c r="D50" s="865" t="s">
        <v>207</v>
      </c>
      <c r="E50" s="865"/>
      <c r="F50" s="865"/>
      <c r="G50" s="865"/>
      <c r="H50" s="865"/>
      <c r="I50" s="865"/>
      <c r="J50" s="865"/>
      <c r="K50" s="865"/>
      <c r="L50" s="865"/>
      <c r="M50" s="866"/>
      <c r="N50" s="867">
        <v>5</v>
      </c>
      <c r="O50" s="868"/>
      <c r="P50" s="869"/>
      <c r="Q50" s="783" t="s">
        <v>15</v>
      </c>
      <c r="R50" s="784"/>
      <c r="S50" s="785"/>
      <c r="T50" s="896">
        <v>285</v>
      </c>
      <c r="U50" s="897"/>
      <c r="V50" s="897"/>
      <c r="W50" s="898"/>
      <c r="X50" s="776">
        <f t="shared" ref="X50:X55" si="10">+N50*T50</f>
        <v>1425</v>
      </c>
      <c r="Y50" s="902"/>
      <c r="Z50" s="902"/>
      <c r="AA50" s="903"/>
      <c r="AB50" s="896">
        <v>89</v>
      </c>
      <c r="AC50" s="897"/>
      <c r="AD50" s="897"/>
      <c r="AE50" s="898"/>
      <c r="AF50" s="776">
        <f t="shared" ref="AF50:AF54" si="11">+AB50*N50</f>
        <v>445</v>
      </c>
      <c r="AG50" s="902"/>
      <c r="AH50" s="902"/>
      <c r="AI50" s="903"/>
      <c r="AJ50" s="773">
        <f t="shared" ref="AJ50:AJ51" si="12">+X50+AF50</f>
        <v>1870</v>
      </c>
      <c r="AK50" s="774"/>
      <c r="AL50" s="774"/>
      <c r="AM50" s="774"/>
      <c r="AN50" s="775"/>
      <c r="AO50" s="170"/>
      <c r="AP50" s="171"/>
      <c r="AQ50" s="171"/>
      <c r="AR50" s="172"/>
    </row>
    <row r="51" spans="1:44" ht="38.25" customHeight="1" x14ac:dyDescent="0.5">
      <c r="A51" s="199"/>
      <c r="B51" s="229"/>
      <c r="C51" s="259" t="s">
        <v>137</v>
      </c>
      <c r="D51" s="854" t="s">
        <v>208</v>
      </c>
      <c r="E51" s="854"/>
      <c r="F51" s="854"/>
      <c r="G51" s="854"/>
      <c r="H51" s="854"/>
      <c r="I51" s="854"/>
      <c r="J51" s="854"/>
      <c r="K51" s="854"/>
      <c r="L51" s="854"/>
      <c r="M51" s="855"/>
      <c r="N51" s="867">
        <v>225</v>
      </c>
      <c r="O51" s="868"/>
      <c r="P51" s="869"/>
      <c r="Q51" s="783" t="s">
        <v>15</v>
      </c>
      <c r="R51" s="784"/>
      <c r="S51" s="785"/>
      <c r="T51" s="916">
        <v>1250</v>
      </c>
      <c r="U51" s="917"/>
      <c r="V51" s="917"/>
      <c r="W51" s="918"/>
      <c r="X51" s="776">
        <f t="shared" si="10"/>
        <v>281250</v>
      </c>
      <c r="Y51" s="902"/>
      <c r="Z51" s="902"/>
      <c r="AA51" s="903"/>
      <c r="AB51" s="896">
        <v>500</v>
      </c>
      <c r="AC51" s="897"/>
      <c r="AD51" s="897"/>
      <c r="AE51" s="898"/>
      <c r="AF51" s="776">
        <f t="shared" si="11"/>
        <v>112500</v>
      </c>
      <c r="AG51" s="902"/>
      <c r="AH51" s="902"/>
      <c r="AI51" s="903"/>
      <c r="AJ51" s="773">
        <f t="shared" si="12"/>
        <v>393750</v>
      </c>
      <c r="AK51" s="774"/>
      <c r="AL51" s="774"/>
      <c r="AM51" s="774"/>
      <c r="AN51" s="775"/>
      <c r="AO51" s="170"/>
      <c r="AP51" s="171"/>
      <c r="AQ51" s="171"/>
      <c r="AR51" s="172"/>
    </row>
    <row r="52" spans="1:44" ht="38.25" customHeight="1" x14ac:dyDescent="0.5">
      <c r="A52" s="199"/>
      <c r="B52" s="229"/>
      <c r="C52" s="259" t="s">
        <v>137</v>
      </c>
      <c r="D52" s="854" t="s">
        <v>209</v>
      </c>
      <c r="E52" s="854"/>
      <c r="F52" s="854"/>
      <c r="G52" s="854"/>
      <c r="H52" s="854"/>
      <c r="I52" s="854"/>
      <c r="J52" s="854"/>
      <c r="K52" s="854"/>
      <c r="L52" s="854"/>
      <c r="M52" s="855"/>
      <c r="N52" s="867">
        <v>225</v>
      </c>
      <c r="O52" s="868"/>
      <c r="P52" s="869"/>
      <c r="Q52" s="783" t="s">
        <v>15</v>
      </c>
      <c r="R52" s="784"/>
      <c r="S52" s="785"/>
      <c r="T52" s="916">
        <v>650</v>
      </c>
      <c r="U52" s="917"/>
      <c r="V52" s="917"/>
      <c r="W52" s="918"/>
      <c r="X52" s="776">
        <f t="shared" si="10"/>
        <v>146250</v>
      </c>
      <c r="Y52" s="902"/>
      <c r="Z52" s="902"/>
      <c r="AA52" s="903"/>
      <c r="AB52" s="896" t="s">
        <v>279</v>
      </c>
      <c r="AC52" s="897"/>
      <c r="AD52" s="897"/>
      <c r="AE52" s="898"/>
      <c r="AF52" s="910" t="s">
        <v>137</v>
      </c>
      <c r="AG52" s="911"/>
      <c r="AH52" s="911"/>
      <c r="AI52" s="912"/>
      <c r="AJ52" s="773">
        <f>+X52</f>
        <v>146250</v>
      </c>
      <c r="AK52" s="774"/>
      <c r="AL52" s="774"/>
      <c r="AM52" s="774"/>
      <c r="AN52" s="775"/>
      <c r="AO52" s="170"/>
      <c r="AP52" s="171"/>
      <c r="AQ52" s="171"/>
      <c r="AR52" s="172"/>
    </row>
    <row r="53" spans="1:44" ht="38.25" customHeight="1" x14ac:dyDescent="0.5">
      <c r="A53" s="199"/>
      <c r="B53" s="229"/>
      <c r="C53" s="259" t="s">
        <v>137</v>
      </c>
      <c r="D53" s="854" t="s">
        <v>210</v>
      </c>
      <c r="E53" s="854"/>
      <c r="F53" s="854"/>
      <c r="G53" s="854"/>
      <c r="H53" s="854"/>
      <c r="I53" s="854"/>
      <c r="J53" s="854"/>
      <c r="K53" s="854"/>
      <c r="L53" s="854"/>
      <c r="M53" s="855"/>
      <c r="N53" s="867">
        <v>12</v>
      </c>
      <c r="O53" s="868"/>
      <c r="P53" s="869"/>
      <c r="Q53" s="783" t="s">
        <v>15</v>
      </c>
      <c r="R53" s="784"/>
      <c r="S53" s="785"/>
      <c r="T53" s="916">
        <v>208</v>
      </c>
      <c r="U53" s="917"/>
      <c r="V53" s="917"/>
      <c r="W53" s="918"/>
      <c r="X53" s="776">
        <f t="shared" si="10"/>
        <v>2496</v>
      </c>
      <c r="Y53" s="902"/>
      <c r="Z53" s="902"/>
      <c r="AA53" s="903"/>
      <c r="AB53" s="916">
        <v>121</v>
      </c>
      <c r="AC53" s="917"/>
      <c r="AD53" s="917"/>
      <c r="AE53" s="918"/>
      <c r="AF53" s="776">
        <f t="shared" si="11"/>
        <v>1452</v>
      </c>
      <c r="AG53" s="902"/>
      <c r="AH53" s="902"/>
      <c r="AI53" s="903"/>
      <c r="AJ53" s="773">
        <f>+X53+AF53</f>
        <v>3948</v>
      </c>
      <c r="AK53" s="774"/>
      <c r="AL53" s="774"/>
      <c r="AM53" s="774"/>
      <c r="AN53" s="775"/>
      <c r="AO53" s="170"/>
      <c r="AP53" s="171"/>
      <c r="AQ53" s="171"/>
      <c r="AR53" s="172"/>
    </row>
    <row r="54" spans="1:44" ht="38.25" customHeight="1" x14ac:dyDescent="0.5">
      <c r="A54" s="199"/>
      <c r="B54" s="229"/>
      <c r="C54" s="259" t="s">
        <v>137</v>
      </c>
      <c r="D54" s="854" t="s">
        <v>211</v>
      </c>
      <c r="E54" s="854"/>
      <c r="F54" s="854"/>
      <c r="G54" s="854"/>
      <c r="H54" s="854"/>
      <c r="I54" s="854"/>
      <c r="J54" s="854"/>
      <c r="K54" s="854"/>
      <c r="L54" s="854"/>
      <c r="M54" s="855"/>
      <c r="N54" s="867">
        <v>27</v>
      </c>
      <c r="O54" s="868"/>
      <c r="P54" s="869"/>
      <c r="Q54" s="783" t="s">
        <v>15</v>
      </c>
      <c r="R54" s="784"/>
      <c r="S54" s="785"/>
      <c r="T54" s="896">
        <v>418</v>
      </c>
      <c r="U54" s="897"/>
      <c r="V54" s="897"/>
      <c r="W54" s="898"/>
      <c r="X54" s="776">
        <f t="shared" si="10"/>
        <v>11286</v>
      </c>
      <c r="Y54" s="902"/>
      <c r="Z54" s="902"/>
      <c r="AA54" s="903"/>
      <c r="AB54" s="896">
        <v>89</v>
      </c>
      <c r="AC54" s="897"/>
      <c r="AD54" s="897"/>
      <c r="AE54" s="898"/>
      <c r="AF54" s="776">
        <f t="shared" si="11"/>
        <v>2403</v>
      </c>
      <c r="AG54" s="902"/>
      <c r="AH54" s="902"/>
      <c r="AI54" s="903"/>
      <c r="AJ54" s="773">
        <f>+X54+AF54</f>
        <v>13689</v>
      </c>
      <c r="AK54" s="774"/>
      <c r="AL54" s="774"/>
      <c r="AM54" s="774"/>
      <c r="AN54" s="775"/>
      <c r="AO54" s="170"/>
      <c r="AP54" s="171"/>
      <c r="AQ54" s="171"/>
      <c r="AR54" s="172"/>
    </row>
    <row r="55" spans="1:44" ht="79.5" customHeight="1" x14ac:dyDescent="0.5">
      <c r="A55" s="199"/>
      <c r="B55" s="229"/>
      <c r="C55" s="259" t="s">
        <v>137</v>
      </c>
      <c r="D55" s="854" t="s">
        <v>270</v>
      </c>
      <c r="E55" s="854"/>
      <c r="F55" s="854"/>
      <c r="G55" s="854"/>
      <c r="H55" s="854"/>
      <c r="I55" s="854"/>
      <c r="J55" s="854"/>
      <c r="K55" s="854"/>
      <c r="L55" s="854"/>
      <c r="M55" s="855"/>
      <c r="N55" s="867">
        <v>37</v>
      </c>
      <c r="O55" s="868"/>
      <c r="P55" s="869"/>
      <c r="Q55" s="783" t="s">
        <v>15</v>
      </c>
      <c r="R55" s="784"/>
      <c r="S55" s="785"/>
      <c r="T55" s="896">
        <v>2000</v>
      </c>
      <c r="U55" s="897"/>
      <c r="V55" s="897"/>
      <c r="W55" s="898"/>
      <c r="X55" s="776">
        <f t="shared" si="10"/>
        <v>74000</v>
      </c>
      <c r="Y55" s="902"/>
      <c r="Z55" s="902"/>
      <c r="AA55" s="903"/>
      <c r="AB55" s="896" t="s">
        <v>279</v>
      </c>
      <c r="AC55" s="897"/>
      <c r="AD55" s="897"/>
      <c r="AE55" s="898"/>
      <c r="AF55" s="910" t="s">
        <v>137</v>
      </c>
      <c r="AG55" s="911"/>
      <c r="AH55" s="911"/>
      <c r="AI55" s="912"/>
      <c r="AJ55" s="773">
        <f>+X55</f>
        <v>74000</v>
      </c>
      <c r="AK55" s="774"/>
      <c r="AL55" s="774"/>
      <c r="AM55" s="774"/>
      <c r="AN55" s="775"/>
      <c r="AO55" s="170"/>
      <c r="AP55" s="171"/>
      <c r="AQ55" s="171"/>
      <c r="AR55" s="172"/>
    </row>
    <row r="56" spans="1:44" x14ac:dyDescent="0.5">
      <c r="A56" s="199"/>
      <c r="B56" s="229"/>
      <c r="C56" s="230"/>
      <c r="D56" s="243" t="s">
        <v>212</v>
      </c>
      <c r="E56" s="244"/>
      <c r="F56" s="115"/>
      <c r="G56" s="115"/>
      <c r="H56" s="115"/>
      <c r="I56" s="115"/>
      <c r="J56" s="115"/>
      <c r="K56" s="115"/>
      <c r="L56" s="115"/>
      <c r="M56" s="115"/>
      <c r="N56" s="170"/>
      <c r="O56" s="171"/>
      <c r="P56" s="172"/>
      <c r="Q56" s="783"/>
      <c r="R56" s="784"/>
      <c r="S56" s="785"/>
      <c r="T56" s="801"/>
      <c r="U56" s="802"/>
      <c r="V56" s="802"/>
      <c r="W56" s="803"/>
      <c r="X56" s="776">
        <f>SUM(X49:X55)</f>
        <v>530097</v>
      </c>
      <c r="Y56" s="902"/>
      <c r="Z56" s="902"/>
      <c r="AA56" s="903"/>
      <c r="AB56" s="770"/>
      <c r="AC56" s="771"/>
      <c r="AD56" s="771"/>
      <c r="AE56" s="772"/>
      <c r="AF56" s="776">
        <f>SUM(AF49:AF55)</f>
        <v>118594</v>
      </c>
      <c r="AG56" s="771"/>
      <c r="AH56" s="771"/>
      <c r="AI56" s="772"/>
      <c r="AJ56" s="773">
        <f>SUM(AJ49:AJ55)</f>
        <v>648691</v>
      </c>
      <c r="AK56" s="774"/>
      <c r="AL56" s="774"/>
      <c r="AM56" s="774"/>
      <c r="AN56" s="775"/>
      <c r="AO56" s="170"/>
      <c r="AP56" s="171"/>
      <c r="AQ56" s="171"/>
      <c r="AR56" s="172"/>
    </row>
    <row r="57" spans="1:44" x14ac:dyDescent="0.5">
      <c r="A57" s="117"/>
      <c r="B57" s="249">
        <v>3.4</v>
      </c>
      <c r="C57" s="851" t="s">
        <v>213</v>
      </c>
      <c r="D57" s="851"/>
      <c r="E57" s="851"/>
      <c r="F57" s="851"/>
      <c r="G57" s="851"/>
      <c r="H57" s="851"/>
      <c r="I57" s="851"/>
      <c r="J57" s="851"/>
      <c r="K57" s="851"/>
      <c r="L57" s="851"/>
      <c r="M57" s="852"/>
      <c r="N57" s="170"/>
      <c r="O57" s="171"/>
      <c r="P57" s="172"/>
      <c r="Q57" s="689"/>
      <c r="R57" s="782"/>
      <c r="S57" s="690"/>
      <c r="T57" s="219"/>
      <c r="U57" s="220"/>
      <c r="V57" s="220"/>
      <c r="W57" s="221"/>
      <c r="X57" s="215"/>
      <c r="Y57" s="154"/>
      <c r="Z57" s="154"/>
      <c r="AA57" s="155"/>
      <c r="AB57" s="153"/>
      <c r="AC57" s="154"/>
      <c r="AD57" s="154"/>
      <c r="AE57" s="155"/>
      <c r="AF57" s="153"/>
      <c r="AG57" s="154"/>
      <c r="AH57" s="154"/>
      <c r="AI57" s="155"/>
      <c r="AJ57" s="216"/>
      <c r="AK57" s="217"/>
      <c r="AL57" s="217"/>
      <c r="AM57" s="217"/>
      <c r="AN57" s="218"/>
      <c r="AO57" s="170"/>
      <c r="AP57" s="171"/>
      <c r="AQ57" s="171"/>
      <c r="AR57" s="172"/>
    </row>
    <row r="58" spans="1:44" x14ac:dyDescent="0.5">
      <c r="A58" s="117"/>
      <c r="B58" s="229"/>
      <c r="C58" s="230" t="s">
        <v>137</v>
      </c>
      <c r="D58" s="250" t="s">
        <v>214</v>
      </c>
      <c r="E58" s="251"/>
      <c r="F58" s="115"/>
      <c r="G58" s="115"/>
      <c r="H58" s="115"/>
      <c r="I58" s="115"/>
      <c r="J58" s="115"/>
      <c r="K58" s="115"/>
      <c r="L58" s="115"/>
      <c r="M58" s="115"/>
      <c r="N58" s="691">
        <v>19</v>
      </c>
      <c r="O58" s="692"/>
      <c r="P58" s="693"/>
      <c r="Q58" s="783" t="s">
        <v>15</v>
      </c>
      <c r="R58" s="784"/>
      <c r="S58" s="785"/>
      <c r="T58" s="777">
        <v>75</v>
      </c>
      <c r="U58" s="778"/>
      <c r="V58" s="778"/>
      <c r="W58" s="779"/>
      <c r="X58" s="776">
        <f>+N58*T58</f>
        <v>1425</v>
      </c>
      <c r="Y58" s="902"/>
      <c r="Z58" s="902"/>
      <c r="AA58" s="903"/>
      <c r="AB58" s="919">
        <v>82</v>
      </c>
      <c r="AC58" s="920"/>
      <c r="AD58" s="920"/>
      <c r="AE58" s="921"/>
      <c r="AF58" s="777">
        <f>+AB58*N58</f>
        <v>1558</v>
      </c>
      <c r="AG58" s="778"/>
      <c r="AH58" s="778"/>
      <c r="AI58" s="779"/>
      <c r="AJ58" s="773">
        <f>+X58+AF58</f>
        <v>2983</v>
      </c>
      <c r="AK58" s="774"/>
      <c r="AL58" s="774"/>
      <c r="AM58" s="774"/>
      <c r="AN58" s="775"/>
      <c r="AO58" s="170"/>
      <c r="AP58" s="171"/>
      <c r="AQ58" s="171"/>
      <c r="AR58" s="172"/>
    </row>
    <row r="59" spans="1:44" x14ac:dyDescent="0.5">
      <c r="A59" s="117"/>
      <c r="B59" s="229"/>
      <c r="C59" s="230"/>
      <c r="D59" s="243" t="s">
        <v>215</v>
      </c>
      <c r="E59" s="244"/>
      <c r="F59" s="115"/>
      <c r="G59" s="115"/>
      <c r="H59" s="115"/>
      <c r="I59" s="115"/>
      <c r="J59" s="115"/>
      <c r="K59" s="115"/>
      <c r="L59" s="115"/>
      <c r="M59" s="115"/>
      <c r="N59" s="170"/>
      <c r="O59" s="171"/>
      <c r="P59" s="172"/>
      <c r="Q59" s="689"/>
      <c r="R59" s="782"/>
      <c r="S59" s="690"/>
      <c r="T59" s="219"/>
      <c r="U59" s="220"/>
      <c r="V59" s="220"/>
      <c r="W59" s="221"/>
      <c r="X59" s="776">
        <f>SUM(X58)</f>
        <v>1425</v>
      </c>
      <c r="Y59" s="902"/>
      <c r="Z59" s="902"/>
      <c r="AA59" s="903"/>
      <c r="AB59" s="261"/>
      <c r="AC59" s="263"/>
      <c r="AD59" s="263"/>
      <c r="AE59" s="262"/>
      <c r="AF59" s="776">
        <f>SUM(AF58)</f>
        <v>1558</v>
      </c>
      <c r="AG59" s="902"/>
      <c r="AH59" s="902"/>
      <c r="AI59" s="903"/>
      <c r="AJ59" s="773">
        <f>SUM(AJ58)</f>
        <v>2983</v>
      </c>
      <c r="AK59" s="774"/>
      <c r="AL59" s="774"/>
      <c r="AM59" s="774"/>
      <c r="AN59" s="775"/>
      <c r="AO59" s="170"/>
      <c r="AP59" s="171"/>
      <c r="AQ59" s="171"/>
      <c r="AR59" s="172"/>
    </row>
    <row r="60" spans="1:44" x14ac:dyDescent="0.5">
      <c r="A60" s="117"/>
      <c r="B60" s="228">
        <v>3.5</v>
      </c>
      <c r="C60" s="851" t="s">
        <v>216</v>
      </c>
      <c r="D60" s="851"/>
      <c r="E60" s="851"/>
      <c r="F60" s="851"/>
      <c r="G60" s="851"/>
      <c r="H60" s="851"/>
      <c r="I60" s="851"/>
      <c r="J60" s="851"/>
      <c r="K60" s="851"/>
      <c r="L60" s="851"/>
      <c r="M60" s="852"/>
      <c r="N60" s="170"/>
      <c r="O60" s="171"/>
      <c r="P60" s="172"/>
      <c r="Q60" s="689"/>
      <c r="R60" s="782"/>
      <c r="S60" s="690"/>
      <c r="T60" s="219"/>
      <c r="U60" s="220"/>
      <c r="V60" s="220"/>
      <c r="W60" s="221"/>
      <c r="X60" s="215"/>
      <c r="Y60" s="154"/>
      <c r="Z60" s="154"/>
      <c r="AA60" s="155"/>
      <c r="AB60" s="153"/>
      <c r="AC60" s="154"/>
      <c r="AD60" s="154"/>
      <c r="AE60" s="155"/>
      <c r="AF60" s="153"/>
      <c r="AG60" s="154"/>
      <c r="AH60" s="154"/>
      <c r="AI60" s="155"/>
      <c r="AJ60" s="216"/>
      <c r="AK60" s="217"/>
      <c r="AL60" s="217"/>
      <c r="AM60" s="217"/>
      <c r="AN60" s="218"/>
      <c r="AO60" s="170"/>
      <c r="AP60" s="171"/>
      <c r="AQ60" s="171"/>
      <c r="AR60" s="172"/>
    </row>
    <row r="61" spans="1:44" ht="44.25" customHeight="1" x14ac:dyDescent="0.5">
      <c r="A61" s="117"/>
      <c r="B61" s="228"/>
      <c r="C61" s="259" t="s">
        <v>137</v>
      </c>
      <c r="D61" s="854" t="s">
        <v>217</v>
      </c>
      <c r="E61" s="854"/>
      <c r="F61" s="854"/>
      <c r="G61" s="854"/>
      <c r="H61" s="854"/>
      <c r="I61" s="854"/>
      <c r="J61" s="854"/>
      <c r="K61" s="854"/>
      <c r="L61" s="854"/>
      <c r="M61" s="855"/>
      <c r="N61" s="867">
        <v>30</v>
      </c>
      <c r="O61" s="868"/>
      <c r="P61" s="869"/>
      <c r="Q61" s="783" t="s">
        <v>125</v>
      </c>
      <c r="R61" s="784"/>
      <c r="S61" s="785"/>
      <c r="T61" s="896">
        <v>2079</v>
      </c>
      <c r="U61" s="897"/>
      <c r="V61" s="897"/>
      <c r="W61" s="898"/>
      <c r="X61" s="896">
        <f>+N61*T61</f>
        <v>62370</v>
      </c>
      <c r="Y61" s="897"/>
      <c r="Z61" s="897"/>
      <c r="AA61" s="898"/>
      <c r="AB61" s="896">
        <v>624</v>
      </c>
      <c r="AC61" s="897"/>
      <c r="AD61" s="897"/>
      <c r="AE61" s="898"/>
      <c r="AF61" s="896">
        <f>+AB61*N61</f>
        <v>18720</v>
      </c>
      <c r="AG61" s="897"/>
      <c r="AH61" s="897"/>
      <c r="AI61" s="898"/>
      <c r="AJ61" s="767">
        <f>+X61+AF61</f>
        <v>81090</v>
      </c>
      <c r="AK61" s="780"/>
      <c r="AL61" s="780"/>
      <c r="AM61" s="780"/>
      <c r="AN61" s="781"/>
      <c r="AO61" s="170"/>
      <c r="AP61" s="171"/>
      <c r="AQ61" s="171"/>
      <c r="AR61" s="172"/>
    </row>
    <row r="62" spans="1:44" ht="44.25" customHeight="1" x14ac:dyDescent="0.5">
      <c r="A62" s="117"/>
      <c r="B62" s="228"/>
      <c r="C62" s="259" t="s">
        <v>137</v>
      </c>
      <c r="D62" s="854" t="s">
        <v>218</v>
      </c>
      <c r="E62" s="854"/>
      <c r="F62" s="854"/>
      <c r="G62" s="854"/>
      <c r="H62" s="854"/>
      <c r="I62" s="854"/>
      <c r="J62" s="854"/>
      <c r="K62" s="854"/>
      <c r="L62" s="854"/>
      <c r="M62" s="855"/>
      <c r="N62" s="867">
        <v>77</v>
      </c>
      <c r="O62" s="868"/>
      <c r="P62" s="869"/>
      <c r="Q62" s="783" t="s">
        <v>125</v>
      </c>
      <c r="R62" s="784"/>
      <c r="S62" s="785"/>
      <c r="T62" s="896">
        <v>1323</v>
      </c>
      <c r="U62" s="897"/>
      <c r="V62" s="897"/>
      <c r="W62" s="898"/>
      <c r="X62" s="896">
        <f t="shared" ref="X62:X69" si="13">+N62*T62</f>
        <v>101871</v>
      </c>
      <c r="Y62" s="897"/>
      <c r="Z62" s="897"/>
      <c r="AA62" s="898"/>
      <c r="AB62" s="896">
        <v>397</v>
      </c>
      <c r="AC62" s="897"/>
      <c r="AD62" s="897"/>
      <c r="AE62" s="898"/>
      <c r="AF62" s="896">
        <f t="shared" ref="AF62:AF63" si="14">+AB62*N62</f>
        <v>30569</v>
      </c>
      <c r="AG62" s="897"/>
      <c r="AH62" s="897"/>
      <c r="AI62" s="898"/>
      <c r="AJ62" s="767">
        <f t="shared" ref="AJ62:AJ63" si="15">+X62+AF62</f>
        <v>132440</v>
      </c>
      <c r="AK62" s="780"/>
      <c r="AL62" s="780"/>
      <c r="AM62" s="780"/>
      <c r="AN62" s="781"/>
      <c r="AO62" s="170"/>
      <c r="AP62" s="171"/>
      <c r="AQ62" s="171"/>
      <c r="AR62" s="172"/>
    </row>
    <row r="63" spans="1:44" ht="44.25" customHeight="1" x14ac:dyDescent="0.5">
      <c r="A63" s="117"/>
      <c r="B63" s="228"/>
      <c r="C63" s="259" t="s">
        <v>137</v>
      </c>
      <c r="D63" s="854" t="s">
        <v>219</v>
      </c>
      <c r="E63" s="854"/>
      <c r="F63" s="854"/>
      <c r="G63" s="854"/>
      <c r="H63" s="854"/>
      <c r="I63" s="854"/>
      <c r="J63" s="854"/>
      <c r="K63" s="854"/>
      <c r="L63" s="854"/>
      <c r="M63" s="855"/>
      <c r="N63" s="867">
        <v>410</v>
      </c>
      <c r="O63" s="868"/>
      <c r="P63" s="869"/>
      <c r="Q63" s="783" t="s">
        <v>125</v>
      </c>
      <c r="R63" s="784"/>
      <c r="S63" s="785"/>
      <c r="T63" s="896">
        <v>787</v>
      </c>
      <c r="U63" s="897"/>
      <c r="V63" s="897"/>
      <c r="W63" s="898"/>
      <c r="X63" s="896">
        <f t="shared" si="13"/>
        <v>322670</v>
      </c>
      <c r="Y63" s="897"/>
      <c r="Z63" s="897"/>
      <c r="AA63" s="898"/>
      <c r="AB63" s="896">
        <v>236</v>
      </c>
      <c r="AC63" s="897"/>
      <c r="AD63" s="897"/>
      <c r="AE63" s="898"/>
      <c r="AF63" s="896">
        <f t="shared" si="14"/>
        <v>96760</v>
      </c>
      <c r="AG63" s="897"/>
      <c r="AH63" s="897"/>
      <c r="AI63" s="898"/>
      <c r="AJ63" s="767">
        <f t="shared" si="15"/>
        <v>419430</v>
      </c>
      <c r="AK63" s="780"/>
      <c r="AL63" s="780"/>
      <c r="AM63" s="780"/>
      <c r="AN63" s="781"/>
      <c r="AO63" s="170"/>
      <c r="AP63" s="171"/>
      <c r="AQ63" s="171"/>
      <c r="AR63" s="172"/>
    </row>
    <row r="64" spans="1:44" x14ac:dyDescent="0.5">
      <c r="A64" s="117"/>
      <c r="B64" s="228"/>
      <c r="C64" s="230" t="s">
        <v>137</v>
      </c>
      <c r="D64" s="231" t="s">
        <v>220</v>
      </c>
      <c r="E64" s="232"/>
      <c r="F64" s="115"/>
      <c r="G64" s="115"/>
      <c r="H64" s="115"/>
      <c r="I64" s="115"/>
      <c r="J64" s="115"/>
      <c r="K64" s="115"/>
      <c r="L64" s="115"/>
      <c r="M64" s="115"/>
      <c r="N64" s="867">
        <v>30</v>
      </c>
      <c r="O64" s="868"/>
      <c r="P64" s="869"/>
      <c r="Q64" s="783" t="s">
        <v>18</v>
      </c>
      <c r="R64" s="784"/>
      <c r="S64" s="785"/>
      <c r="T64" s="896">
        <v>400</v>
      </c>
      <c r="U64" s="897"/>
      <c r="V64" s="897"/>
      <c r="W64" s="898"/>
      <c r="X64" s="896">
        <f t="shared" si="13"/>
        <v>12000</v>
      </c>
      <c r="Y64" s="897"/>
      <c r="Z64" s="897"/>
      <c r="AA64" s="898"/>
      <c r="AB64" s="922" t="s">
        <v>279</v>
      </c>
      <c r="AC64" s="923"/>
      <c r="AD64" s="923"/>
      <c r="AE64" s="924"/>
      <c r="AF64" s="896" t="s">
        <v>137</v>
      </c>
      <c r="AG64" s="897"/>
      <c r="AH64" s="897"/>
      <c r="AI64" s="898"/>
      <c r="AJ64" s="767">
        <f>+X64</f>
        <v>12000</v>
      </c>
      <c r="AK64" s="780"/>
      <c r="AL64" s="780"/>
      <c r="AM64" s="780"/>
      <c r="AN64" s="781"/>
      <c r="AO64" s="170"/>
      <c r="AP64" s="171"/>
      <c r="AQ64" s="171"/>
      <c r="AR64" s="172"/>
    </row>
    <row r="65" spans="1:45" x14ac:dyDescent="0.5">
      <c r="A65" s="117"/>
      <c r="B65" s="228"/>
      <c r="C65" s="230" t="s">
        <v>137</v>
      </c>
      <c r="D65" s="231" t="s">
        <v>221</v>
      </c>
      <c r="E65" s="232"/>
      <c r="F65" s="115"/>
      <c r="G65" s="115"/>
      <c r="H65" s="115"/>
      <c r="I65" s="115"/>
      <c r="J65" s="115"/>
      <c r="K65" s="115"/>
      <c r="L65" s="115"/>
      <c r="M65" s="115"/>
      <c r="N65" s="867">
        <v>56</v>
      </c>
      <c r="O65" s="868"/>
      <c r="P65" s="869"/>
      <c r="Q65" s="783" t="s">
        <v>18</v>
      </c>
      <c r="R65" s="784"/>
      <c r="S65" s="785"/>
      <c r="T65" s="916">
        <v>150</v>
      </c>
      <c r="U65" s="917"/>
      <c r="V65" s="917"/>
      <c r="W65" s="918"/>
      <c r="X65" s="896">
        <f t="shared" si="13"/>
        <v>8400</v>
      </c>
      <c r="Y65" s="897"/>
      <c r="Z65" s="897"/>
      <c r="AA65" s="898"/>
      <c r="AB65" s="922" t="s">
        <v>279</v>
      </c>
      <c r="AC65" s="923"/>
      <c r="AD65" s="923"/>
      <c r="AE65" s="924"/>
      <c r="AF65" s="896" t="s">
        <v>137</v>
      </c>
      <c r="AG65" s="897"/>
      <c r="AH65" s="897"/>
      <c r="AI65" s="898"/>
      <c r="AJ65" s="767">
        <f t="shared" ref="AJ65:AJ69" si="16">+X65</f>
        <v>8400</v>
      </c>
      <c r="AK65" s="780"/>
      <c r="AL65" s="780"/>
      <c r="AM65" s="780"/>
      <c r="AN65" s="781"/>
      <c r="AO65" s="170"/>
      <c r="AP65" s="171"/>
      <c r="AQ65" s="171"/>
      <c r="AR65" s="172"/>
    </row>
    <row r="66" spans="1:45" x14ac:dyDescent="0.5">
      <c r="A66" s="117"/>
      <c r="B66" s="228"/>
      <c r="C66" s="230" t="s">
        <v>137</v>
      </c>
      <c r="D66" s="231" t="s">
        <v>222</v>
      </c>
      <c r="E66" s="232"/>
      <c r="F66" s="115"/>
      <c r="G66" s="115"/>
      <c r="H66" s="115"/>
      <c r="I66" s="115"/>
      <c r="J66" s="115"/>
      <c r="K66" s="115"/>
      <c r="L66" s="115"/>
      <c r="M66" s="115"/>
      <c r="N66" s="867">
        <v>52</v>
      </c>
      <c r="O66" s="868"/>
      <c r="P66" s="869"/>
      <c r="Q66" s="783" t="s">
        <v>128</v>
      </c>
      <c r="R66" s="784"/>
      <c r="S66" s="785"/>
      <c r="T66" s="916">
        <v>75</v>
      </c>
      <c r="U66" s="917"/>
      <c r="V66" s="917"/>
      <c r="W66" s="918"/>
      <c r="X66" s="896">
        <f t="shared" si="13"/>
        <v>3900</v>
      </c>
      <c r="Y66" s="897"/>
      <c r="Z66" s="897"/>
      <c r="AA66" s="898"/>
      <c r="AB66" s="922" t="s">
        <v>279</v>
      </c>
      <c r="AC66" s="923"/>
      <c r="AD66" s="923"/>
      <c r="AE66" s="924"/>
      <c r="AF66" s="896" t="s">
        <v>137</v>
      </c>
      <c r="AG66" s="897"/>
      <c r="AH66" s="897"/>
      <c r="AI66" s="898"/>
      <c r="AJ66" s="767">
        <f t="shared" si="16"/>
        <v>3900</v>
      </c>
      <c r="AK66" s="780"/>
      <c r="AL66" s="780"/>
      <c r="AM66" s="780"/>
      <c r="AN66" s="781"/>
      <c r="AO66" s="170"/>
      <c r="AP66" s="171"/>
      <c r="AQ66" s="171"/>
      <c r="AR66" s="172"/>
    </row>
    <row r="67" spans="1:45" x14ac:dyDescent="0.5">
      <c r="A67" s="117"/>
      <c r="B67" s="228"/>
      <c r="C67" s="230" t="s">
        <v>137</v>
      </c>
      <c r="D67" s="231" t="s">
        <v>223</v>
      </c>
      <c r="E67" s="232"/>
      <c r="F67" s="115"/>
      <c r="G67" s="115"/>
      <c r="H67" s="115"/>
      <c r="I67" s="115"/>
      <c r="J67" s="115"/>
      <c r="K67" s="115"/>
      <c r="L67" s="115"/>
      <c r="M67" s="115"/>
      <c r="N67" s="867">
        <v>6</v>
      </c>
      <c r="O67" s="868"/>
      <c r="P67" s="869"/>
      <c r="Q67" s="783" t="s">
        <v>165</v>
      </c>
      <c r="R67" s="784"/>
      <c r="S67" s="785"/>
      <c r="T67" s="916">
        <v>45</v>
      </c>
      <c r="U67" s="917"/>
      <c r="V67" s="917"/>
      <c r="W67" s="918"/>
      <c r="X67" s="896">
        <f t="shared" si="13"/>
        <v>270</v>
      </c>
      <c r="Y67" s="897"/>
      <c r="Z67" s="897"/>
      <c r="AA67" s="898"/>
      <c r="AB67" s="922" t="s">
        <v>279</v>
      </c>
      <c r="AC67" s="923"/>
      <c r="AD67" s="923"/>
      <c r="AE67" s="924"/>
      <c r="AF67" s="896" t="s">
        <v>137</v>
      </c>
      <c r="AG67" s="897"/>
      <c r="AH67" s="897"/>
      <c r="AI67" s="898"/>
      <c r="AJ67" s="767">
        <f t="shared" si="16"/>
        <v>270</v>
      </c>
      <c r="AK67" s="780"/>
      <c r="AL67" s="780"/>
      <c r="AM67" s="780"/>
      <c r="AN67" s="781"/>
      <c r="AO67" s="170"/>
      <c r="AP67" s="171"/>
      <c r="AQ67" s="171"/>
      <c r="AR67" s="172"/>
    </row>
    <row r="68" spans="1:45" x14ac:dyDescent="0.5">
      <c r="A68" s="117"/>
      <c r="B68" s="229"/>
      <c r="C68" s="230" t="s">
        <v>137</v>
      </c>
      <c r="D68" s="231" t="s">
        <v>224</v>
      </c>
      <c r="E68" s="232"/>
      <c r="F68" s="115"/>
      <c r="G68" s="115"/>
      <c r="H68" s="115"/>
      <c r="I68" s="115"/>
      <c r="J68" s="115"/>
      <c r="K68" s="115"/>
      <c r="L68" s="115"/>
      <c r="M68" s="115"/>
      <c r="N68" s="867">
        <v>50</v>
      </c>
      <c r="O68" s="868"/>
      <c r="P68" s="869"/>
      <c r="Q68" s="783" t="s">
        <v>128</v>
      </c>
      <c r="R68" s="784"/>
      <c r="S68" s="785"/>
      <c r="T68" s="916">
        <v>85</v>
      </c>
      <c r="U68" s="917"/>
      <c r="V68" s="917"/>
      <c r="W68" s="918"/>
      <c r="X68" s="896">
        <f t="shared" si="13"/>
        <v>4250</v>
      </c>
      <c r="Y68" s="897"/>
      <c r="Z68" s="897"/>
      <c r="AA68" s="898"/>
      <c r="AB68" s="922" t="s">
        <v>279</v>
      </c>
      <c r="AC68" s="923"/>
      <c r="AD68" s="923"/>
      <c r="AE68" s="924"/>
      <c r="AF68" s="896" t="s">
        <v>137</v>
      </c>
      <c r="AG68" s="897"/>
      <c r="AH68" s="897"/>
      <c r="AI68" s="898"/>
      <c r="AJ68" s="767">
        <f t="shared" si="16"/>
        <v>4250</v>
      </c>
      <c r="AK68" s="780"/>
      <c r="AL68" s="780"/>
      <c r="AM68" s="780"/>
      <c r="AN68" s="781"/>
      <c r="AO68" s="170"/>
      <c r="AP68" s="171"/>
      <c r="AQ68" s="171"/>
      <c r="AR68" s="172"/>
    </row>
    <row r="69" spans="1:45" x14ac:dyDescent="0.5">
      <c r="A69" s="117"/>
      <c r="B69" s="229"/>
      <c r="C69" s="230" t="s">
        <v>137</v>
      </c>
      <c r="D69" s="231" t="s">
        <v>225</v>
      </c>
      <c r="E69" s="232"/>
      <c r="F69" s="115"/>
      <c r="G69" s="115"/>
      <c r="H69" s="115"/>
      <c r="I69" s="115"/>
      <c r="J69" s="115"/>
      <c r="K69" s="115"/>
      <c r="L69" s="115"/>
      <c r="M69" s="115"/>
      <c r="N69" s="867">
        <v>28</v>
      </c>
      <c r="O69" s="868"/>
      <c r="P69" s="869"/>
      <c r="Q69" s="783" t="s">
        <v>17</v>
      </c>
      <c r="R69" s="784"/>
      <c r="S69" s="785"/>
      <c r="T69" s="916">
        <v>700</v>
      </c>
      <c r="U69" s="917"/>
      <c r="V69" s="917"/>
      <c r="W69" s="918"/>
      <c r="X69" s="896">
        <f t="shared" si="13"/>
        <v>19600</v>
      </c>
      <c r="Y69" s="897"/>
      <c r="Z69" s="897"/>
      <c r="AA69" s="898"/>
      <c r="AB69" s="922" t="s">
        <v>279</v>
      </c>
      <c r="AC69" s="923"/>
      <c r="AD69" s="923"/>
      <c r="AE69" s="924"/>
      <c r="AF69" s="896" t="s">
        <v>137</v>
      </c>
      <c r="AG69" s="897"/>
      <c r="AH69" s="897"/>
      <c r="AI69" s="898"/>
      <c r="AJ69" s="767">
        <f t="shared" si="16"/>
        <v>19600</v>
      </c>
      <c r="AK69" s="780"/>
      <c r="AL69" s="780"/>
      <c r="AM69" s="780"/>
      <c r="AN69" s="781"/>
      <c r="AO69" s="170"/>
      <c r="AP69" s="171"/>
      <c r="AQ69" s="171"/>
      <c r="AR69" s="172"/>
    </row>
    <row r="70" spans="1:45" x14ac:dyDescent="0.5">
      <c r="A70" s="117"/>
      <c r="B70" s="229"/>
      <c r="C70" s="230"/>
      <c r="D70" s="243" t="s">
        <v>226</v>
      </c>
      <c r="E70" s="244"/>
      <c r="F70" s="115"/>
      <c r="G70" s="115"/>
      <c r="H70" s="115"/>
      <c r="I70" s="115"/>
      <c r="J70" s="115"/>
      <c r="K70" s="115"/>
      <c r="L70" s="115"/>
      <c r="M70" s="115"/>
      <c r="N70" s="170"/>
      <c r="O70" s="171"/>
      <c r="P70" s="172"/>
      <c r="Q70" s="783"/>
      <c r="R70" s="784"/>
      <c r="S70" s="785"/>
      <c r="T70" s="219"/>
      <c r="U70" s="220"/>
      <c r="V70" s="220"/>
      <c r="W70" s="221"/>
      <c r="X70" s="776">
        <f>SUM(X61:X69)</f>
        <v>535331</v>
      </c>
      <c r="Y70" s="902"/>
      <c r="Z70" s="902"/>
      <c r="AA70" s="903"/>
      <c r="AB70" s="776"/>
      <c r="AC70" s="902"/>
      <c r="AD70" s="902"/>
      <c r="AE70" s="903"/>
      <c r="AF70" s="776">
        <f>SUM(AF61:AF69)</f>
        <v>146049</v>
      </c>
      <c r="AG70" s="902"/>
      <c r="AH70" s="902"/>
      <c r="AI70" s="903"/>
      <c r="AJ70" s="773">
        <f>SUM(AJ61:AJ69)</f>
        <v>681380</v>
      </c>
      <c r="AK70" s="774"/>
      <c r="AL70" s="774"/>
      <c r="AM70" s="774"/>
      <c r="AN70" s="775"/>
      <c r="AO70" s="170"/>
      <c r="AP70" s="171"/>
      <c r="AQ70" s="171"/>
      <c r="AR70" s="172"/>
      <c r="AS70" s="267"/>
    </row>
    <row r="71" spans="1:45" x14ac:dyDescent="0.5">
      <c r="A71" s="117"/>
      <c r="B71" s="228">
        <v>3.6</v>
      </c>
      <c r="C71" s="851" t="s">
        <v>227</v>
      </c>
      <c r="D71" s="851"/>
      <c r="E71" s="851"/>
      <c r="F71" s="851"/>
      <c r="G71" s="851"/>
      <c r="H71" s="851"/>
      <c r="I71" s="851"/>
      <c r="J71" s="851"/>
      <c r="K71" s="851"/>
      <c r="L71" s="851"/>
      <c r="M71" s="852"/>
      <c r="N71" s="170"/>
      <c r="O71" s="171"/>
      <c r="P71" s="172"/>
      <c r="Q71" s="783"/>
      <c r="R71" s="784"/>
      <c r="S71" s="785"/>
      <c r="T71" s="219"/>
      <c r="U71" s="220"/>
      <c r="V71" s="220"/>
      <c r="W71" s="221"/>
      <c r="X71" s="215"/>
      <c r="Y71" s="154"/>
      <c r="Z71" s="154"/>
      <c r="AA71" s="155"/>
      <c r="AB71" s="153"/>
      <c r="AC71" s="154"/>
      <c r="AD71" s="154"/>
      <c r="AE71" s="155"/>
      <c r="AF71" s="153"/>
      <c r="AG71" s="154"/>
      <c r="AH71" s="154"/>
      <c r="AI71" s="155"/>
      <c r="AJ71" s="216"/>
      <c r="AK71" s="217"/>
      <c r="AL71" s="217"/>
      <c r="AM71" s="217"/>
      <c r="AN71" s="218"/>
      <c r="AO71" s="170"/>
      <c r="AP71" s="171"/>
      <c r="AQ71" s="171"/>
      <c r="AR71" s="172"/>
    </row>
    <row r="72" spans="1:45" x14ac:dyDescent="0.5">
      <c r="A72" s="117"/>
      <c r="B72" s="229"/>
      <c r="C72" s="230" t="s">
        <v>137</v>
      </c>
      <c r="D72" s="250" t="s">
        <v>228</v>
      </c>
      <c r="E72" s="251"/>
      <c r="F72" s="115"/>
      <c r="G72" s="115"/>
      <c r="H72" s="115"/>
      <c r="I72" s="115"/>
      <c r="J72" s="115"/>
      <c r="K72" s="115"/>
      <c r="L72" s="115"/>
      <c r="M72" s="115"/>
      <c r="N72" s="867">
        <v>676</v>
      </c>
      <c r="O72" s="868"/>
      <c r="P72" s="869"/>
      <c r="Q72" s="870" t="s">
        <v>15</v>
      </c>
      <c r="R72" s="871"/>
      <c r="S72" s="872"/>
      <c r="T72" s="896">
        <v>47</v>
      </c>
      <c r="U72" s="897"/>
      <c r="V72" s="897"/>
      <c r="W72" s="898"/>
      <c r="X72" s="776">
        <f>+N72*T72</f>
        <v>31772</v>
      </c>
      <c r="Y72" s="902"/>
      <c r="Z72" s="902"/>
      <c r="AA72" s="903"/>
      <c r="AB72" s="896">
        <v>34</v>
      </c>
      <c r="AC72" s="897"/>
      <c r="AD72" s="897"/>
      <c r="AE72" s="898"/>
      <c r="AF72" s="776">
        <f>+N72*AB72</f>
        <v>22984</v>
      </c>
      <c r="AG72" s="902"/>
      <c r="AH72" s="902"/>
      <c r="AI72" s="903"/>
      <c r="AJ72" s="776">
        <f>+X72+AF72</f>
        <v>54756</v>
      </c>
      <c r="AK72" s="902"/>
      <c r="AL72" s="902"/>
      <c r="AM72" s="902"/>
      <c r="AN72" s="903"/>
      <c r="AO72" s="170"/>
      <c r="AP72" s="171"/>
      <c r="AQ72" s="171"/>
      <c r="AR72" s="172"/>
    </row>
    <row r="73" spans="1:45" x14ac:dyDescent="0.5">
      <c r="A73" s="117"/>
      <c r="B73" s="229"/>
      <c r="C73" s="230" t="s">
        <v>137</v>
      </c>
      <c r="D73" s="250" t="s">
        <v>229</v>
      </c>
      <c r="E73" s="251"/>
      <c r="F73" s="115"/>
      <c r="G73" s="115"/>
      <c r="H73" s="115"/>
      <c r="I73" s="115"/>
      <c r="J73" s="115"/>
      <c r="K73" s="115"/>
      <c r="L73" s="115"/>
      <c r="M73" s="115"/>
      <c r="N73" s="867">
        <v>1190</v>
      </c>
      <c r="O73" s="868"/>
      <c r="P73" s="869"/>
      <c r="Q73" s="870" t="s">
        <v>15</v>
      </c>
      <c r="R73" s="871"/>
      <c r="S73" s="872"/>
      <c r="T73" s="896">
        <v>36</v>
      </c>
      <c r="U73" s="897"/>
      <c r="V73" s="897"/>
      <c r="W73" s="898"/>
      <c r="X73" s="776">
        <f t="shared" ref="X73:X75" si="17">+N73*T73</f>
        <v>42840</v>
      </c>
      <c r="Y73" s="902"/>
      <c r="Z73" s="902"/>
      <c r="AA73" s="903"/>
      <c r="AB73" s="896">
        <v>34</v>
      </c>
      <c r="AC73" s="897"/>
      <c r="AD73" s="897"/>
      <c r="AE73" s="898"/>
      <c r="AF73" s="776">
        <f t="shared" ref="AF73:AF74" si="18">+N73*AB73</f>
        <v>40460</v>
      </c>
      <c r="AG73" s="902"/>
      <c r="AH73" s="902"/>
      <c r="AI73" s="903"/>
      <c r="AJ73" s="776">
        <f t="shared" ref="AJ73:AJ75" si="19">+X73+AF73</f>
        <v>83300</v>
      </c>
      <c r="AK73" s="902"/>
      <c r="AL73" s="902"/>
      <c r="AM73" s="902"/>
      <c r="AN73" s="903"/>
      <c r="AO73" s="170"/>
      <c r="AP73" s="171"/>
      <c r="AQ73" s="171"/>
      <c r="AR73" s="172"/>
    </row>
    <row r="74" spans="1:45" x14ac:dyDescent="0.5">
      <c r="A74" s="117"/>
      <c r="B74" s="229"/>
      <c r="C74" s="230" t="s">
        <v>137</v>
      </c>
      <c r="D74" s="231" t="s">
        <v>230</v>
      </c>
      <c r="E74" s="232"/>
      <c r="F74" s="115"/>
      <c r="G74" s="115"/>
      <c r="H74" s="115"/>
      <c r="I74" s="115"/>
      <c r="J74" s="115"/>
      <c r="K74" s="115"/>
      <c r="L74" s="115"/>
      <c r="M74" s="115"/>
      <c r="N74" s="867">
        <f>N72+N73</f>
        <v>1866</v>
      </c>
      <c r="O74" s="868"/>
      <c r="P74" s="869"/>
      <c r="Q74" s="870" t="s">
        <v>15</v>
      </c>
      <c r="R74" s="871"/>
      <c r="S74" s="872"/>
      <c r="T74" s="896">
        <v>0</v>
      </c>
      <c r="U74" s="897"/>
      <c r="V74" s="897"/>
      <c r="W74" s="898"/>
      <c r="X74" s="931" t="s">
        <v>137</v>
      </c>
      <c r="Y74" s="932"/>
      <c r="Z74" s="932"/>
      <c r="AA74" s="933"/>
      <c r="AB74" s="896">
        <v>10</v>
      </c>
      <c r="AC74" s="897"/>
      <c r="AD74" s="897"/>
      <c r="AE74" s="898"/>
      <c r="AF74" s="776">
        <f t="shared" si="18"/>
        <v>18660</v>
      </c>
      <c r="AG74" s="902"/>
      <c r="AH74" s="902"/>
      <c r="AI74" s="903"/>
      <c r="AJ74" s="776">
        <f>+AF74</f>
        <v>18660</v>
      </c>
      <c r="AK74" s="902"/>
      <c r="AL74" s="902"/>
      <c r="AM74" s="902"/>
      <c r="AN74" s="903"/>
      <c r="AO74" s="170"/>
      <c r="AP74" s="171"/>
      <c r="AQ74" s="171"/>
      <c r="AR74" s="172"/>
    </row>
    <row r="75" spans="1:45" ht="39.75" customHeight="1" x14ac:dyDescent="0.5">
      <c r="A75" s="117"/>
      <c r="B75" s="229"/>
      <c r="C75" s="259" t="s">
        <v>137</v>
      </c>
      <c r="D75" s="854" t="s">
        <v>271</v>
      </c>
      <c r="E75" s="854"/>
      <c r="F75" s="854"/>
      <c r="G75" s="854"/>
      <c r="H75" s="854"/>
      <c r="I75" s="854"/>
      <c r="J75" s="854"/>
      <c r="K75" s="854"/>
      <c r="L75" s="854"/>
      <c r="M75" s="855"/>
      <c r="N75" s="925">
        <v>1764</v>
      </c>
      <c r="O75" s="926"/>
      <c r="P75" s="927"/>
      <c r="Q75" s="870" t="s">
        <v>15</v>
      </c>
      <c r="R75" s="871"/>
      <c r="S75" s="872"/>
      <c r="T75" s="928">
        <v>58</v>
      </c>
      <c r="U75" s="929"/>
      <c r="V75" s="929"/>
      <c r="W75" s="930"/>
      <c r="X75" s="934">
        <f t="shared" si="17"/>
        <v>102312</v>
      </c>
      <c r="Y75" s="935"/>
      <c r="Z75" s="935"/>
      <c r="AA75" s="936"/>
      <c r="AB75" s="928">
        <v>35</v>
      </c>
      <c r="AC75" s="929"/>
      <c r="AD75" s="929"/>
      <c r="AE75" s="930"/>
      <c r="AF75" s="934">
        <f t="shared" ref="AF75:AF76" si="20">+N75*AB75</f>
        <v>61740</v>
      </c>
      <c r="AG75" s="935"/>
      <c r="AH75" s="935"/>
      <c r="AI75" s="936"/>
      <c r="AJ75" s="934">
        <f t="shared" si="19"/>
        <v>164052</v>
      </c>
      <c r="AK75" s="935"/>
      <c r="AL75" s="935"/>
      <c r="AM75" s="935"/>
      <c r="AN75" s="936"/>
      <c r="AO75" s="170"/>
      <c r="AP75" s="171"/>
      <c r="AQ75" s="171"/>
      <c r="AR75" s="172"/>
    </row>
    <row r="76" spans="1:45" x14ac:dyDescent="0.5">
      <c r="A76" s="117"/>
      <c r="B76" s="229"/>
      <c r="C76" s="230" t="s">
        <v>137</v>
      </c>
      <c r="D76" s="231" t="s">
        <v>231</v>
      </c>
      <c r="E76" s="232"/>
      <c r="F76" s="115"/>
      <c r="G76" s="115"/>
      <c r="H76" s="115"/>
      <c r="I76" s="115"/>
      <c r="J76" s="115"/>
      <c r="K76" s="115"/>
      <c r="L76" s="115"/>
      <c r="M76" s="115"/>
      <c r="N76" s="867">
        <v>1764</v>
      </c>
      <c r="O76" s="868"/>
      <c r="P76" s="869"/>
      <c r="Q76" s="870" t="s">
        <v>15</v>
      </c>
      <c r="R76" s="871"/>
      <c r="S76" s="872"/>
      <c r="T76" s="896">
        <v>0</v>
      </c>
      <c r="U76" s="897"/>
      <c r="V76" s="897"/>
      <c r="W76" s="898"/>
      <c r="X76" s="937" t="s">
        <v>137</v>
      </c>
      <c r="Y76" s="938"/>
      <c r="Z76" s="938"/>
      <c r="AA76" s="939"/>
      <c r="AB76" s="896">
        <v>10</v>
      </c>
      <c r="AC76" s="897"/>
      <c r="AD76" s="897"/>
      <c r="AE76" s="898"/>
      <c r="AF76" s="776">
        <f t="shared" si="20"/>
        <v>17640</v>
      </c>
      <c r="AG76" s="902"/>
      <c r="AH76" s="902"/>
      <c r="AI76" s="903"/>
      <c r="AJ76" s="776">
        <f>+AF76</f>
        <v>17640</v>
      </c>
      <c r="AK76" s="902"/>
      <c r="AL76" s="902"/>
      <c r="AM76" s="902"/>
      <c r="AN76" s="903"/>
      <c r="AO76" s="170"/>
      <c r="AP76" s="171"/>
      <c r="AQ76" s="171"/>
      <c r="AR76" s="172"/>
    </row>
    <row r="77" spans="1:45" x14ac:dyDescent="0.5">
      <c r="A77" s="117"/>
      <c r="B77" s="229"/>
      <c r="C77" s="230"/>
      <c r="D77" s="243" t="s">
        <v>232</v>
      </c>
      <c r="E77" s="244"/>
      <c r="F77" s="115"/>
      <c r="G77" s="115"/>
      <c r="H77" s="115"/>
      <c r="I77" s="115"/>
      <c r="J77" s="115"/>
      <c r="K77" s="115"/>
      <c r="L77" s="115"/>
      <c r="M77" s="115"/>
      <c r="N77" s="170"/>
      <c r="O77" s="171"/>
      <c r="P77" s="172"/>
      <c r="Q77" s="870"/>
      <c r="R77" s="871"/>
      <c r="S77" s="872"/>
      <c r="T77" s="896"/>
      <c r="U77" s="897"/>
      <c r="V77" s="897"/>
      <c r="W77" s="898"/>
      <c r="X77" s="776">
        <f>SUM(X72:X76)</f>
        <v>176924</v>
      </c>
      <c r="Y77" s="902"/>
      <c r="Z77" s="902"/>
      <c r="AA77" s="903"/>
      <c r="AB77" s="896"/>
      <c r="AC77" s="897"/>
      <c r="AD77" s="897"/>
      <c r="AE77" s="898"/>
      <c r="AF77" s="776">
        <f>SUM(AF72:AF76)</f>
        <v>161484</v>
      </c>
      <c r="AG77" s="902"/>
      <c r="AH77" s="902"/>
      <c r="AI77" s="903"/>
      <c r="AJ77" s="776">
        <f>SUM(AJ72:AJ76)</f>
        <v>338408</v>
      </c>
      <c r="AK77" s="902"/>
      <c r="AL77" s="902"/>
      <c r="AM77" s="902"/>
      <c r="AN77" s="903"/>
      <c r="AO77" s="170"/>
      <c r="AP77" s="171"/>
      <c r="AQ77" s="171"/>
      <c r="AR77" s="172"/>
    </row>
    <row r="78" spans="1:45" x14ac:dyDescent="0.5">
      <c r="A78" s="117"/>
      <c r="B78" s="228">
        <v>3.7</v>
      </c>
      <c r="C78" s="851" t="s">
        <v>164</v>
      </c>
      <c r="D78" s="851"/>
      <c r="E78" s="851"/>
      <c r="F78" s="851"/>
      <c r="G78" s="851"/>
      <c r="H78" s="851"/>
      <c r="I78" s="851"/>
      <c r="J78" s="851"/>
      <c r="K78" s="851"/>
      <c r="L78" s="851"/>
      <c r="M78" s="852"/>
      <c r="N78" s="170"/>
      <c r="O78" s="171"/>
      <c r="P78" s="172"/>
      <c r="Q78" s="870"/>
      <c r="R78" s="871"/>
      <c r="S78" s="872"/>
      <c r="T78" s="219"/>
      <c r="U78" s="220"/>
      <c r="V78" s="220"/>
      <c r="W78" s="221"/>
      <c r="X78" s="215"/>
      <c r="Y78" s="154"/>
      <c r="Z78" s="154"/>
      <c r="AA78" s="155"/>
      <c r="AB78" s="153"/>
      <c r="AC78" s="154"/>
      <c r="AD78" s="154"/>
      <c r="AE78" s="155"/>
      <c r="AF78" s="153"/>
      <c r="AG78" s="154"/>
      <c r="AH78" s="154"/>
      <c r="AI78" s="155"/>
      <c r="AJ78" s="216"/>
      <c r="AK78" s="217"/>
      <c r="AL78" s="217"/>
      <c r="AM78" s="217"/>
      <c r="AN78" s="218"/>
      <c r="AO78" s="170"/>
      <c r="AP78" s="171"/>
      <c r="AQ78" s="171"/>
      <c r="AR78" s="172"/>
    </row>
    <row r="79" spans="1:45" ht="36.75" customHeight="1" x14ac:dyDescent="0.5">
      <c r="A79" s="117"/>
      <c r="B79" s="229"/>
      <c r="C79" s="230" t="s">
        <v>137</v>
      </c>
      <c r="D79" s="854" t="s">
        <v>233</v>
      </c>
      <c r="E79" s="854"/>
      <c r="F79" s="854"/>
      <c r="G79" s="854"/>
      <c r="H79" s="854"/>
      <c r="I79" s="854"/>
      <c r="J79" s="854"/>
      <c r="K79" s="854"/>
      <c r="L79" s="854"/>
      <c r="M79" s="855"/>
      <c r="N79" s="925">
        <v>773</v>
      </c>
      <c r="O79" s="926"/>
      <c r="P79" s="927"/>
      <c r="Q79" s="870" t="s">
        <v>15</v>
      </c>
      <c r="R79" s="871"/>
      <c r="S79" s="872"/>
      <c r="T79" s="928">
        <v>292</v>
      </c>
      <c r="U79" s="929"/>
      <c r="V79" s="929"/>
      <c r="W79" s="930"/>
      <c r="X79" s="934">
        <f>+N79*T79</f>
        <v>225716</v>
      </c>
      <c r="Y79" s="935"/>
      <c r="Z79" s="935"/>
      <c r="AA79" s="936"/>
      <c r="AB79" s="928">
        <v>75</v>
      </c>
      <c r="AC79" s="929"/>
      <c r="AD79" s="929"/>
      <c r="AE79" s="930"/>
      <c r="AF79" s="934">
        <f>+AB79*N79</f>
        <v>57975</v>
      </c>
      <c r="AG79" s="935"/>
      <c r="AH79" s="935"/>
      <c r="AI79" s="936"/>
      <c r="AJ79" s="952">
        <f>+X79+AF79</f>
        <v>283691</v>
      </c>
      <c r="AK79" s="953"/>
      <c r="AL79" s="953"/>
      <c r="AM79" s="953"/>
      <c r="AN79" s="954"/>
      <c r="AO79" s="170"/>
      <c r="AP79" s="171"/>
      <c r="AQ79" s="171"/>
      <c r="AR79" s="172"/>
    </row>
    <row r="80" spans="1:45" ht="36.75" customHeight="1" x14ac:dyDescent="0.5">
      <c r="A80" s="117"/>
      <c r="B80" s="229"/>
      <c r="C80" s="230" t="s">
        <v>137</v>
      </c>
      <c r="D80" s="854" t="s">
        <v>272</v>
      </c>
      <c r="E80" s="854"/>
      <c r="F80" s="854"/>
      <c r="G80" s="854"/>
      <c r="H80" s="854"/>
      <c r="I80" s="854"/>
      <c r="J80" s="854"/>
      <c r="K80" s="854"/>
      <c r="L80" s="854"/>
      <c r="M80" s="855"/>
      <c r="N80" s="925">
        <v>324</v>
      </c>
      <c r="O80" s="926"/>
      <c r="P80" s="927"/>
      <c r="Q80" s="870" t="s">
        <v>15</v>
      </c>
      <c r="R80" s="871"/>
      <c r="S80" s="872"/>
      <c r="T80" s="943">
        <v>251</v>
      </c>
      <c r="U80" s="944"/>
      <c r="V80" s="944"/>
      <c r="W80" s="945"/>
      <c r="X80" s="934">
        <f t="shared" ref="X80:X81" si="21">+N80*T80</f>
        <v>81324</v>
      </c>
      <c r="Y80" s="935"/>
      <c r="Z80" s="935"/>
      <c r="AA80" s="936"/>
      <c r="AB80" s="928">
        <v>75</v>
      </c>
      <c r="AC80" s="929"/>
      <c r="AD80" s="929"/>
      <c r="AE80" s="930"/>
      <c r="AF80" s="934">
        <f t="shared" ref="AF80:AF81" si="22">+AB80*N80</f>
        <v>24300</v>
      </c>
      <c r="AG80" s="935"/>
      <c r="AH80" s="935"/>
      <c r="AI80" s="936"/>
      <c r="AJ80" s="952">
        <f t="shared" ref="AJ80:AJ81" si="23">+X80+AF80</f>
        <v>105624</v>
      </c>
      <c r="AK80" s="953"/>
      <c r="AL80" s="953"/>
      <c r="AM80" s="953"/>
      <c r="AN80" s="954"/>
      <c r="AO80" s="170"/>
      <c r="AP80" s="171"/>
      <c r="AQ80" s="171"/>
      <c r="AR80" s="172"/>
    </row>
    <row r="81" spans="1:44" x14ac:dyDescent="0.5">
      <c r="A81" s="117"/>
      <c r="B81" s="229"/>
      <c r="C81" s="230" t="s">
        <v>137</v>
      </c>
      <c r="D81" s="231" t="s">
        <v>234</v>
      </c>
      <c r="E81" s="232"/>
      <c r="F81" s="115"/>
      <c r="G81" s="115"/>
      <c r="H81" s="115"/>
      <c r="I81" s="115"/>
      <c r="J81" s="115"/>
      <c r="K81" s="115"/>
      <c r="L81" s="115"/>
      <c r="M81" s="115"/>
      <c r="N81" s="940">
        <v>1231</v>
      </c>
      <c r="O81" s="941"/>
      <c r="P81" s="942"/>
      <c r="Q81" s="870" t="s">
        <v>15</v>
      </c>
      <c r="R81" s="871"/>
      <c r="S81" s="872"/>
      <c r="T81" s="946">
        <v>33</v>
      </c>
      <c r="U81" s="947"/>
      <c r="V81" s="947"/>
      <c r="W81" s="948"/>
      <c r="X81" s="934">
        <f t="shared" si="21"/>
        <v>40623</v>
      </c>
      <c r="Y81" s="935"/>
      <c r="Z81" s="935"/>
      <c r="AA81" s="936"/>
      <c r="AB81" s="949">
        <v>34</v>
      </c>
      <c r="AC81" s="950"/>
      <c r="AD81" s="950"/>
      <c r="AE81" s="951"/>
      <c r="AF81" s="934">
        <f t="shared" si="22"/>
        <v>41854</v>
      </c>
      <c r="AG81" s="935"/>
      <c r="AH81" s="935"/>
      <c r="AI81" s="936"/>
      <c r="AJ81" s="952">
        <f t="shared" si="23"/>
        <v>82477</v>
      </c>
      <c r="AK81" s="953"/>
      <c r="AL81" s="953"/>
      <c r="AM81" s="953"/>
      <c r="AN81" s="954"/>
      <c r="AO81" s="170"/>
      <c r="AP81" s="171"/>
      <c r="AQ81" s="171"/>
      <c r="AR81" s="172"/>
    </row>
    <row r="82" spans="1:44" x14ac:dyDescent="0.5">
      <c r="A82" s="117"/>
      <c r="B82" s="229"/>
      <c r="C82" s="230"/>
      <c r="D82" s="243" t="s">
        <v>235</v>
      </c>
      <c r="E82" s="244"/>
      <c r="F82" s="115"/>
      <c r="G82" s="115"/>
      <c r="H82" s="115"/>
      <c r="I82" s="115"/>
      <c r="J82" s="115"/>
      <c r="K82" s="115"/>
      <c r="L82" s="115"/>
      <c r="M82" s="115"/>
      <c r="N82" s="170"/>
      <c r="O82" s="171"/>
      <c r="P82" s="172"/>
      <c r="Q82" s="870"/>
      <c r="R82" s="871"/>
      <c r="S82" s="872"/>
      <c r="T82" s="219"/>
      <c r="U82" s="220"/>
      <c r="V82" s="220"/>
      <c r="W82" s="221"/>
      <c r="X82" s="776">
        <f>SUM(X79:X81)</f>
        <v>347663</v>
      </c>
      <c r="Y82" s="902"/>
      <c r="Z82" s="902"/>
      <c r="AA82" s="903"/>
      <c r="AB82" s="153"/>
      <c r="AC82" s="154"/>
      <c r="AD82" s="154"/>
      <c r="AE82" s="155"/>
      <c r="AF82" s="776">
        <f>SUM(AF79:AF81)</f>
        <v>124129</v>
      </c>
      <c r="AG82" s="902"/>
      <c r="AH82" s="902"/>
      <c r="AI82" s="903"/>
      <c r="AJ82" s="773">
        <f>SUM(AJ79:AJ81)</f>
        <v>471792</v>
      </c>
      <c r="AK82" s="774"/>
      <c r="AL82" s="774"/>
      <c r="AM82" s="774"/>
      <c r="AN82" s="775"/>
      <c r="AO82" s="170"/>
      <c r="AP82" s="171"/>
      <c r="AQ82" s="171"/>
      <c r="AR82" s="172"/>
    </row>
    <row r="83" spans="1:44" x14ac:dyDescent="0.5">
      <c r="A83" s="117"/>
      <c r="B83" s="228">
        <v>3.8</v>
      </c>
      <c r="C83" s="851" t="s">
        <v>236</v>
      </c>
      <c r="D83" s="851"/>
      <c r="E83" s="851"/>
      <c r="F83" s="851"/>
      <c r="G83" s="851"/>
      <c r="H83" s="851"/>
      <c r="I83" s="851"/>
      <c r="J83" s="851"/>
      <c r="K83" s="851"/>
      <c r="L83" s="851"/>
      <c r="M83" s="852"/>
      <c r="N83" s="170"/>
      <c r="O83" s="171"/>
      <c r="P83" s="172"/>
      <c r="Q83" s="870"/>
      <c r="R83" s="871"/>
      <c r="S83" s="872"/>
      <c r="T83" s="219"/>
      <c r="U83" s="220"/>
      <c r="V83" s="220"/>
      <c r="W83" s="221"/>
      <c r="X83" s="215"/>
      <c r="Y83" s="154"/>
      <c r="Z83" s="154"/>
      <c r="AA83" s="155"/>
      <c r="AB83" s="153"/>
      <c r="AC83" s="154"/>
      <c r="AD83" s="154"/>
      <c r="AE83" s="155"/>
      <c r="AF83" s="153"/>
      <c r="AG83" s="154"/>
      <c r="AH83" s="154"/>
      <c r="AI83" s="155"/>
      <c r="AJ83" s="216"/>
      <c r="AK83" s="217"/>
      <c r="AL83" s="217"/>
      <c r="AM83" s="217"/>
      <c r="AN83" s="218"/>
      <c r="AO83" s="170"/>
      <c r="AP83" s="171"/>
      <c r="AQ83" s="171"/>
      <c r="AR83" s="172"/>
    </row>
    <row r="84" spans="1:44" ht="24" customHeight="1" x14ac:dyDescent="0.5">
      <c r="A84" s="117"/>
      <c r="B84" s="229"/>
      <c r="C84" s="259" t="s">
        <v>137</v>
      </c>
      <c r="D84" s="231" t="s">
        <v>273</v>
      </c>
      <c r="E84" s="232"/>
      <c r="F84" s="115"/>
      <c r="G84" s="115"/>
      <c r="H84" s="115"/>
      <c r="I84" s="115"/>
      <c r="J84" s="115"/>
      <c r="K84" s="115"/>
      <c r="L84" s="115"/>
      <c r="M84" s="115"/>
      <c r="N84" s="955">
        <v>31</v>
      </c>
      <c r="O84" s="956"/>
      <c r="P84" s="957"/>
      <c r="Q84" s="870" t="s">
        <v>165</v>
      </c>
      <c r="R84" s="871"/>
      <c r="S84" s="872"/>
      <c r="T84" s="777">
        <v>500</v>
      </c>
      <c r="U84" s="778"/>
      <c r="V84" s="778"/>
      <c r="W84" s="779"/>
      <c r="X84" s="776">
        <f>+N84*T84</f>
        <v>15500</v>
      </c>
      <c r="Y84" s="902"/>
      <c r="Z84" s="902"/>
      <c r="AA84" s="903"/>
      <c r="AB84" s="770" t="s">
        <v>279</v>
      </c>
      <c r="AC84" s="771"/>
      <c r="AD84" s="771"/>
      <c r="AE84" s="772"/>
      <c r="AF84" s="958" t="s">
        <v>137</v>
      </c>
      <c r="AG84" s="959"/>
      <c r="AH84" s="959"/>
      <c r="AI84" s="960"/>
      <c r="AJ84" s="767">
        <f>+X84</f>
        <v>15500</v>
      </c>
      <c r="AK84" s="780"/>
      <c r="AL84" s="780"/>
      <c r="AM84" s="780"/>
      <c r="AN84" s="781"/>
      <c r="AO84" s="170"/>
      <c r="AP84" s="171"/>
      <c r="AQ84" s="171"/>
      <c r="AR84" s="172"/>
    </row>
    <row r="85" spans="1:44" ht="39" customHeight="1" x14ac:dyDescent="0.5">
      <c r="A85" s="117"/>
      <c r="B85" s="229"/>
      <c r="C85" s="259" t="s">
        <v>137</v>
      </c>
      <c r="D85" s="854" t="s">
        <v>237</v>
      </c>
      <c r="E85" s="854"/>
      <c r="F85" s="854"/>
      <c r="G85" s="854"/>
      <c r="H85" s="854"/>
      <c r="I85" s="854"/>
      <c r="J85" s="854"/>
      <c r="K85" s="854"/>
      <c r="L85" s="854"/>
      <c r="M85" s="855"/>
      <c r="N85" s="955">
        <v>1</v>
      </c>
      <c r="O85" s="956"/>
      <c r="P85" s="957"/>
      <c r="Q85" s="870" t="s">
        <v>18</v>
      </c>
      <c r="R85" s="871"/>
      <c r="S85" s="872"/>
      <c r="T85" s="777">
        <v>7000</v>
      </c>
      <c r="U85" s="778"/>
      <c r="V85" s="778"/>
      <c r="W85" s="779"/>
      <c r="X85" s="776">
        <f>+N85*T85</f>
        <v>7000</v>
      </c>
      <c r="Y85" s="902"/>
      <c r="Z85" s="902"/>
      <c r="AA85" s="903"/>
      <c r="AB85" s="770" t="s">
        <v>279</v>
      </c>
      <c r="AC85" s="771"/>
      <c r="AD85" s="771"/>
      <c r="AE85" s="772"/>
      <c r="AF85" s="958" t="s">
        <v>137</v>
      </c>
      <c r="AG85" s="959"/>
      <c r="AH85" s="959"/>
      <c r="AI85" s="960"/>
      <c r="AJ85" s="767">
        <f>+X85</f>
        <v>7000</v>
      </c>
      <c r="AK85" s="780"/>
      <c r="AL85" s="780"/>
      <c r="AM85" s="780"/>
      <c r="AN85" s="781"/>
      <c r="AO85" s="170"/>
      <c r="AP85" s="171"/>
      <c r="AQ85" s="171"/>
      <c r="AR85" s="172"/>
    </row>
    <row r="86" spans="1:44" x14ac:dyDescent="0.5">
      <c r="A86" s="117"/>
      <c r="B86" s="229"/>
      <c r="C86" s="230"/>
      <c r="D86" s="243" t="s">
        <v>238</v>
      </c>
      <c r="E86" s="244"/>
      <c r="F86" s="115"/>
      <c r="G86" s="115"/>
      <c r="H86" s="115"/>
      <c r="I86" s="115"/>
      <c r="J86" s="115"/>
      <c r="K86" s="115"/>
      <c r="L86" s="115"/>
      <c r="M86" s="115"/>
      <c r="N86" s="170"/>
      <c r="O86" s="171"/>
      <c r="P86" s="172"/>
      <c r="Q86" s="870"/>
      <c r="R86" s="871"/>
      <c r="S86" s="872"/>
      <c r="T86" s="219"/>
      <c r="U86" s="220"/>
      <c r="V86" s="220"/>
      <c r="W86" s="221"/>
      <c r="X86" s="776">
        <f>SUM(X84:X85)</f>
        <v>22500</v>
      </c>
      <c r="Y86" s="902"/>
      <c r="Z86" s="902"/>
      <c r="AA86" s="903"/>
      <c r="AB86" s="153"/>
      <c r="AC86" s="154"/>
      <c r="AD86" s="154"/>
      <c r="AE86" s="155"/>
      <c r="AF86" s="153"/>
      <c r="AG86" s="154"/>
      <c r="AH86" s="154"/>
      <c r="AI86" s="155"/>
      <c r="AJ86" s="773">
        <f>SUM(AJ84:AJ85)</f>
        <v>22500</v>
      </c>
      <c r="AK86" s="774"/>
      <c r="AL86" s="774"/>
      <c r="AM86" s="774"/>
      <c r="AN86" s="775"/>
      <c r="AO86" s="170"/>
      <c r="AP86" s="171"/>
      <c r="AQ86" s="171"/>
      <c r="AR86" s="172"/>
    </row>
    <row r="87" spans="1:44" x14ac:dyDescent="0.5">
      <c r="A87" s="117"/>
      <c r="B87" s="877"/>
      <c r="C87" s="878"/>
      <c r="D87" s="878"/>
      <c r="E87" s="878"/>
      <c r="F87" s="878"/>
      <c r="G87" s="878"/>
      <c r="H87" s="878"/>
      <c r="I87" s="878"/>
      <c r="J87" s="878"/>
      <c r="K87" s="878"/>
      <c r="L87" s="878"/>
      <c r="M87" s="879"/>
      <c r="N87" s="170"/>
      <c r="O87" s="171"/>
      <c r="P87" s="172"/>
      <c r="Q87" s="870"/>
      <c r="R87" s="871"/>
      <c r="S87" s="872"/>
      <c r="T87" s="219"/>
      <c r="U87" s="220"/>
      <c r="V87" s="220"/>
      <c r="W87" s="221"/>
      <c r="X87" s="215"/>
      <c r="Y87" s="154"/>
      <c r="Z87" s="154"/>
      <c r="AA87" s="155"/>
      <c r="AB87" s="153"/>
      <c r="AC87" s="154"/>
      <c r="AD87" s="154"/>
      <c r="AE87" s="155"/>
      <c r="AF87" s="153"/>
      <c r="AG87" s="154"/>
      <c r="AH87" s="154"/>
      <c r="AI87" s="155"/>
      <c r="AJ87" s="216"/>
      <c r="AK87" s="217"/>
      <c r="AL87" s="217"/>
      <c r="AM87" s="217"/>
      <c r="AN87" s="218"/>
      <c r="AO87" s="170"/>
      <c r="AP87" s="171"/>
      <c r="AQ87" s="171"/>
      <c r="AR87" s="172"/>
    </row>
    <row r="88" spans="1:44" x14ac:dyDescent="0.5">
      <c r="A88" s="117"/>
      <c r="B88" s="245" t="s">
        <v>266</v>
      </c>
      <c r="C88" s="243"/>
      <c r="D88" s="243"/>
      <c r="E88" s="244"/>
      <c r="F88" s="115"/>
      <c r="G88" s="115"/>
      <c r="H88" s="115"/>
      <c r="I88" s="115"/>
      <c r="J88" s="115"/>
      <c r="K88" s="115"/>
      <c r="L88" s="115"/>
      <c r="M88" s="115"/>
      <c r="N88" s="170"/>
      <c r="O88" s="171"/>
      <c r="P88" s="172"/>
      <c r="Q88" s="870"/>
      <c r="R88" s="871"/>
      <c r="S88" s="872"/>
      <c r="T88" s="219"/>
      <c r="U88" s="220"/>
      <c r="V88" s="220"/>
      <c r="W88" s="221"/>
      <c r="X88" s="215"/>
      <c r="Y88" s="154"/>
      <c r="Z88" s="154"/>
      <c r="AA88" s="155"/>
      <c r="AB88" s="153"/>
      <c r="AC88" s="154"/>
      <c r="AD88" s="154"/>
      <c r="AE88" s="155"/>
      <c r="AF88" s="153"/>
      <c r="AG88" s="154"/>
      <c r="AH88" s="154"/>
      <c r="AI88" s="155"/>
      <c r="AJ88" s="216"/>
      <c r="AK88" s="217"/>
      <c r="AL88" s="217"/>
      <c r="AM88" s="217"/>
      <c r="AN88" s="218"/>
      <c r="AO88" s="170"/>
      <c r="AP88" s="171"/>
      <c r="AQ88" s="171"/>
      <c r="AR88" s="172"/>
    </row>
    <row r="89" spans="1:44" x14ac:dyDescent="0.5">
      <c r="A89" s="117"/>
      <c r="B89" s="248">
        <v>4.0999999999999996</v>
      </c>
      <c r="C89" s="243" t="s">
        <v>239</v>
      </c>
      <c r="D89" s="243"/>
      <c r="E89" s="244"/>
      <c r="F89" s="115"/>
      <c r="G89" s="115"/>
      <c r="H89" s="115"/>
      <c r="I89" s="115"/>
      <c r="J89" s="115"/>
      <c r="K89" s="115"/>
      <c r="L89" s="115"/>
      <c r="M89" s="115"/>
      <c r="N89" s="170"/>
      <c r="O89" s="171"/>
      <c r="P89" s="172"/>
      <c r="Q89" s="870"/>
      <c r="R89" s="871"/>
      <c r="S89" s="872"/>
      <c r="T89" s="219"/>
      <c r="U89" s="220"/>
      <c r="V89" s="220"/>
      <c r="W89" s="221"/>
      <c r="X89" s="215"/>
      <c r="Y89" s="154"/>
      <c r="Z89" s="154"/>
      <c r="AA89" s="155"/>
      <c r="AB89" s="153"/>
      <c r="AC89" s="154"/>
      <c r="AD89" s="154"/>
      <c r="AE89" s="155"/>
      <c r="AF89" s="153"/>
      <c r="AG89" s="154"/>
      <c r="AH89" s="154"/>
      <c r="AI89" s="155"/>
      <c r="AJ89" s="216"/>
      <c r="AK89" s="217"/>
      <c r="AL89" s="217"/>
      <c r="AM89" s="217"/>
      <c r="AN89" s="218"/>
      <c r="AO89" s="170"/>
      <c r="AP89" s="171"/>
      <c r="AQ89" s="171"/>
      <c r="AR89" s="172"/>
    </row>
    <row r="90" spans="1:44" ht="38.25" customHeight="1" x14ac:dyDescent="0.5">
      <c r="A90" s="117"/>
      <c r="B90" s="229"/>
      <c r="C90" s="259" t="s">
        <v>137</v>
      </c>
      <c r="D90" s="889" t="s">
        <v>274</v>
      </c>
      <c r="E90" s="889"/>
      <c r="F90" s="889"/>
      <c r="G90" s="889"/>
      <c r="H90" s="889"/>
      <c r="I90" s="889"/>
      <c r="J90" s="889"/>
      <c r="K90" s="889"/>
      <c r="L90" s="889"/>
      <c r="M90" s="890"/>
      <c r="N90" s="170"/>
      <c r="O90" s="214">
        <v>52</v>
      </c>
      <c r="P90" s="190"/>
      <c r="Q90" s="883" t="s">
        <v>18</v>
      </c>
      <c r="R90" s="884"/>
      <c r="S90" s="885"/>
      <c r="T90" s="916">
        <v>2340</v>
      </c>
      <c r="U90" s="917"/>
      <c r="V90" s="917"/>
      <c r="W90" s="918"/>
      <c r="X90" s="931">
        <f>+O90*T90</f>
        <v>121680</v>
      </c>
      <c r="Y90" s="932"/>
      <c r="Z90" s="932"/>
      <c r="AA90" s="933"/>
      <c r="AB90" s="896">
        <v>150</v>
      </c>
      <c r="AC90" s="897"/>
      <c r="AD90" s="897"/>
      <c r="AE90" s="898"/>
      <c r="AF90" s="964">
        <f>+O90*AB90</f>
        <v>7800</v>
      </c>
      <c r="AG90" s="965"/>
      <c r="AH90" s="965"/>
      <c r="AI90" s="966"/>
      <c r="AJ90" s="961">
        <f>+X90+AF90</f>
        <v>129480</v>
      </c>
      <c r="AK90" s="962"/>
      <c r="AL90" s="962"/>
      <c r="AM90" s="962"/>
      <c r="AN90" s="963"/>
      <c r="AO90" s="170"/>
      <c r="AP90" s="171"/>
      <c r="AQ90" s="171"/>
      <c r="AR90" s="172"/>
    </row>
    <row r="91" spans="1:44" ht="38.25" customHeight="1" x14ac:dyDescent="0.5">
      <c r="A91" s="117"/>
      <c r="B91" s="229"/>
      <c r="C91" s="259" t="s">
        <v>137</v>
      </c>
      <c r="D91" s="891" t="s">
        <v>275</v>
      </c>
      <c r="E91" s="891"/>
      <c r="F91" s="891"/>
      <c r="G91" s="891"/>
      <c r="H91" s="891"/>
      <c r="I91" s="891"/>
      <c r="J91" s="891"/>
      <c r="K91" s="891"/>
      <c r="L91" s="891"/>
      <c r="M91" s="892"/>
      <c r="N91" s="170"/>
      <c r="O91" s="214">
        <v>37</v>
      </c>
      <c r="P91" s="190"/>
      <c r="Q91" s="883" t="s">
        <v>18</v>
      </c>
      <c r="R91" s="884"/>
      <c r="S91" s="885"/>
      <c r="T91" s="916">
        <v>1665</v>
      </c>
      <c r="U91" s="917"/>
      <c r="V91" s="917"/>
      <c r="W91" s="918"/>
      <c r="X91" s="931">
        <f t="shared" ref="X91:X97" si="24">+O91*T91</f>
        <v>61605</v>
      </c>
      <c r="Y91" s="932"/>
      <c r="Z91" s="932"/>
      <c r="AA91" s="933"/>
      <c r="AB91" s="896">
        <v>115</v>
      </c>
      <c r="AC91" s="897"/>
      <c r="AD91" s="897"/>
      <c r="AE91" s="898"/>
      <c r="AF91" s="964">
        <f t="shared" ref="AF91:AF94" si="25">+O91*AB91</f>
        <v>4255</v>
      </c>
      <c r="AG91" s="965"/>
      <c r="AH91" s="965"/>
      <c r="AI91" s="966"/>
      <c r="AJ91" s="961">
        <f t="shared" ref="AJ91:AJ94" si="26">+X91+AF91</f>
        <v>65860</v>
      </c>
      <c r="AK91" s="962"/>
      <c r="AL91" s="962"/>
      <c r="AM91" s="962"/>
      <c r="AN91" s="963"/>
      <c r="AO91" s="170"/>
      <c r="AP91" s="171"/>
      <c r="AQ91" s="171"/>
      <c r="AR91" s="172"/>
    </row>
    <row r="92" spans="1:44" ht="38.25" customHeight="1" x14ac:dyDescent="0.5">
      <c r="A92" s="117"/>
      <c r="B92" s="229"/>
      <c r="C92" s="259" t="s">
        <v>137</v>
      </c>
      <c r="D92" s="891" t="s">
        <v>276</v>
      </c>
      <c r="E92" s="891"/>
      <c r="F92" s="891"/>
      <c r="G92" s="891"/>
      <c r="H92" s="891"/>
      <c r="I92" s="891"/>
      <c r="J92" s="891"/>
      <c r="K92" s="891"/>
      <c r="L92" s="891"/>
      <c r="M92" s="892"/>
      <c r="N92" s="170"/>
      <c r="O92" s="214">
        <v>8</v>
      </c>
      <c r="P92" s="190"/>
      <c r="Q92" s="883" t="s">
        <v>18</v>
      </c>
      <c r="R92" s="884"/>
      <c r="S92" s="885"/>
      <c r="T92" s="916">
        <v>600</v>
      </c>
      <c r="U92" s="917"/>
      <c r="V92" s="917"/>
      <c r="W92" s="918"/>
      <c r="X92" s="931">
        <f t="shared" si="24"/>
        <v>4800</v>
      </c>
      <c r="Y92" s="932"/>
      <c r="Z92" s="932"/>
      <c r="AA92" s="933"/>
      <c r="AB92" s="896">
        <v>115</v>
      </c>
      <c r="AC92" s="897"/>
      <c r="AD92" s="897"/>
      <c r="AE92" s="898"/>
      <c r="AF92" s="964">
        <f t="shared" si="25"/>
        <v>920</v>
      </c>
      <c r="AG92" s="965"/>
      <c r="AH92" s="965"/>
      <c r="AI92" s="966"/>
      <c r="AJ92" s="961">
        <f t="shared" si="26"/>
        <v>5720</v>
      </c>
      <c r="AK92" s="962"/>
      <c r="AL92" s="962"/>
      <c r="AM92" s="962"/>
      <c r="AN92" s="963"/>
      <c r="AO92" s="170"/>
      <c r="AP92" s="171"/>
      <c r="AQ92" s="171"/>
      <c r="AR92" s="172"/>
    </row>
    <row r="93" spans="1:44" x14ac:dyDescent="0.5">
      <c r="A93" s="117"/>
      <c r="B93" s="229"/>
      <c r="C93" s="259" t="s">
        <v>137</v>
      </c>
      <c r="D93" s="252" t="s">
        <v>240</v>
      </c>
      <c r="E93" s="253"/>
      <c r="F93" s="115"/>
      <c r="G93" s="115"/>
      <c r="H93" s="115"/>
      <c r="I93" s="115"/>
      <c r="J93" s="115"/>
      <c r="K93" s="115"/>
      <c r="L93" s="115"/>
      <c r="M93" s="115"/>
      <c r="N93" s="170"/>
      <c r="O93" s="214">
        <v>12</v>
      </c>
      <c r="P93" s="190"/>
      <c r="Q93" s="677" t="s">
        <v>18</v>
      </c>
      <c r="R93" s="666"/>
      <c r="S93" s="678"/>
      <c r="T93" s="896">
        <v>400</v>
      </c>
      <c r="U93" s="897"/>
      <c r="V93" s="897"/>
      <c r="W93" s="898"/>
      <c r="X93" s="931">
        <f t="shared" si="24"/>
        <v>4800</v>
      </c>
      <c r="Y93" s="932"/>
      <c r="Z93" s="932"/>
      <c r="AA93" s="933"/>
      <c r="AB93" s="896">
        <v>165</v>
      </c>
      <c r="AC93" s="897"/>
      <c r="AD93" s="897"/>
      <c r="AE93" s="898"/>
      <c r="AF93" s="964">
        <f t="shared" si="25"/>
        <v>1980</v>
      </c>
      <c r="AG93" s="965"/>
      <c r="AH93" s="965"/>
      <c r="AI93" s="966"/>
      <c r="AJ93" s="961">
        <f t="shared" si="26"/>
        <v>6780</v>
      </c>
      <c r="AK93" s="962"/>
      <c r="AL93" s="962"/>
      <c r="AM93" s="962"/>
      <c r="AN93" s="963"/>
      <c r="AO93" s="170"/>
      <c r="AP93" s="171"/>
      <c r="AQ93" s="171"/>
      <c r="AR93" s="172"/>
    </row>
    <row r="94" spans="1:44" ht="36.75" customHeight="1" x14ac:dyDescent="0.5">
      <c r="A94" s="117"/>
      <c r="B94" s="229"/>
      <c r="C94" s="259" t="s">
        <v>137</v>
      </c>
      <c r="D94" s="889" t="s">
        <v>241</v>
      </c>
      <c r="E94" s="889"/>
      <c r="F94" s="889"/>
      <c r="G94" s="889"/>
      <c r="H94" s="889"/>
      <c r="I94" s="889"/>
      <c r="J94" s="889"/>
      <c r="K94" s="889"/>
      <c r="L94" s="889"/>
      <c r="M94" s="890"/>
      <c r="N94" s="170"/>
      <c r="O94" s="214">
        <v>5</v>
      </c>
      <c r="P94" s="190"/>
      <c r="Q94" s="677" t="s">
        <v>18</v>
      </c>
      <c r="R94" s="666"/>
      <c r="S94" s="678"/>
      <c r="T94" s="896">
        <v>2400</v>
      </c>
      <c r="U94" s="897"/>
      <c r="V94" s="897"/>
      <c r="W94" s="898"/>
      <c r="X94" s="931">
        <f t="shared" si="24"/>
        <v>12000</v>
      </c>
      <c r="Y94" s="932"/>
      <c r="Z94" s="932"/>
      <c r="AA94" s="933"/>
      <c r="AB94" s="896">
        <v>275</v>
      </c>
      <c r="AC94" s="897"/>
      <c r="AD94" s="897"/>
      <c r="AE94" s="898"/>
      <c r="AF94" s="964">
        <f t="shared" si="25"/>
        <v>1375</v>
      </c>
      <c r="AG94" s="965"/>
      <c r="AH94" s="965"/>
      <c r="AI94" s="966"/>
      <c r="AJ94" s="961">
        <f t="shared" si="26"/>
        <v>13375</v>
      </c>
      <c r="AK94" s="962"/>
      <c r="AL94" s="962"/>
      <c r="AM94" s="962"/>
      <c r="AN94" s="963"/>
      <c r="AO94" s="170"/>
      <c r="AP94" s="171"/>
      <c r="AQ94" s="171"/>
      <c r="AR94" s="172"/>
    </row>
    <row r="95" spans="1:44" ht="36.75" customHeight="1" x14ac:dyDescent="0.5">
      <c r="A95" s="117"/>
      <c r="B95" s="229"/>
      <c r="C95" s="259" t="s">
        <v>137</v>
      </c>
      <c r="D95" s="889" t="s">
        <v>242</v>
      </c>
      <c r="E95" s="889"/>
      <c r="F95" s="889"/>
      <c r="G95" s="889"/>
      <c r="H95" s="889"/>
      <c r="I95" s="889"/>
      <c r="J95" s="889"/>
      <c r="K95" s="889"/>
      <c r="L95" s="889"/>
      <c r="M95" s="890"/>
      <c r="N95" s="170"/>
      <c r="O95" s="214">
        <v>1</v>
      </c>
      <c r="P95" s="190"/>
      <c r="Q95" s="883" t="s">
        <v>18</v>
      </c>
      <c r="R95" s="884"/>
      <c r="S95" s="885"/>
      <c r="T95" s="896">
        <v>200</v>
      </c>
      <c r="U95" s="897"/>
      <c r="V95" s="897"/>
      <c r="W95" s="898"/>
      <c r="X95" s="931">
        <f t="shared" si="24"/>
        <v>200</v>
      </c>
      <c r="Y95" s="932"/>
      <c r="Z95" s="932"/>
      <c r="AA95" s="933"/>
      <c r="AB95" s="896" t="s">
        <v>279</v>
      </c>
      <c r="AC95" s="897"/>
      <c r="AD95" s="897"/>
      <c r="AE95" s="898"/>
      <c r="AF95" s="967" t="s">
        <v>137</v>
      </c>
      <c r="AG95" s="968"/>
      <c r="AH95" s="968"/>
      <c r="AI95" s="969"/>
      <c r="AJ95" s="961">
        <f>+X95</f>
        <v>200</v>
      </c>
      <c r="AK95" s="962"/>
      <c r="AL95" s="962"/>
      <c r="AM95" s="962"/>
      <c r="AN95" s="963"/>
      <c r="AO95" s="170"/>
      <c r="AP95" s="171"/>
      <c r="AQ95" s="171"/>
      <c r="AR95" s="172"/>
    </row>
    <row r="96" spans="1:44" ht="36.75" customHeight="1" x14ac:dyDescent="0.5">
      <c r="A96" s="117"/>
      <c r="B96" s="229"/>
      <c r="C96" s="259" t="s">
        <v>137</v>
      </c>
      <c r="D96" s="889" t="s">
        <v>243</v>
      </c>
      <c r="E96" s="889"/>
      <c r="F96" s="889"/>
      <c r="G96" s="889"/>
      <c r="H96" s="889"/>
      <c r="I96" s="889"/>
      <c r="J96" s="889"/>
      <c r="K96" s="889"/>
      <c r="L96" s="889"/>
      <c r="M96" s="890"/>
      <c r="N96" s="170"/>
      <c r="O96" s="214">
        <v>1</v>
      </c>
      <c r="P96" s="190"/>
      <c r="Q96" s="677" t="s">
        <v>18</v>
      </c>
      <c r="R96" s="666"/>
      <c r="S96" s="678"/>
      <c r="T96" s="896">
        <v>500</v>
      </c>
      <c r="U96" s="897"/>
      <c r="V96" s="897"/>
      <c r="W96" s="898"/>
      <c r="X96" s="931">
        <f t="shared" si="24"/>
        <v>500</v>
      </c>
      <c r="Y96" s="932"/>
      <c r="Z96" s="932"/>
      <c r="AA96" s="933"/>
      <c r="AB96" s="896" t="s">
        <v>279</v>
      </c>
      <c r="AC96" s="897"/>
      <c r="AD96" s="897"/>
      <c r="AE96" s="898"/>
      <c r="AF96" s="967" t="s">
        <v>137</v>
      </c>
      <c r="AG96" s="968"/>
      <c r="AH96" s="968"/>
      <c r="AI96" s="969"/>
      <c r="AJ96" s="961">
        <f t="shared" ref="AJ96:AJ97" si="27">+X96</f>
        <v>500</v>
      </c>
      <c r="AK96" s="962"/>
      <c r="AL96" s="962"/>
      <c r="AM96" s="962"/>
      <c r="AN96" s="963"/>
      <c r="AO96" s="170"/>
      <c r="AP96" s="171"/>
      <c r="AQ96" s="171"/>
      <c r="AR96" s="172"/>
    </row>
    <row r="97" spans="1:44" ht="36.75" customHeight="1" x14ac:dyDescent="0.5">
      <c r="A97" s="117"/>
      <c r="B97" s="229"/>
      <c r="C97" s="259" t="s">
        <v>137</v>
      </c>
      <c r="D97" s="891" t="s">
        <v>244</v>
      </c>
      <c r="E97" s="891"/>
      <c r="F97" s="891"/>
      <c r="G97" s="891"/>
      <c r="H97" s="891"/>
      <c r="I97" s="891"/>
      <c r="J97" s="891"/>
      <c r="K97" s="891"/>
      <c r="L97" s="891"/>
      <c r="M97" s="892"/>
      <c r="N97" s="170"/>
      <c r="O97" s="214">
        <v>2</v>
      </c>
      <c r="P97" s="190"/>
      <c r="Q97" s="883" t="s">
        <v>18</v>
      </c>
      <c r="R97" s="884"/>
      <c r="S97" s="885"/>
      <c r="T97" s="916">
        <v>100</v>
      </c>
      <c r="U97" s="917"/>
      <c r="V97" s="917"/>
      <c r="W97" s="918"/>
      <c r="X97" s="931">
        <f t="shared" si="24"/>
        <v>200</v>
      </c>
      <c r="Y97" s="932"/>
      <c r="Z97" s="932"/>
      <c r="AA97" s="933"/>
      <c r="AB97" s="896" t="s">
        <v>279</v>
      </c>
      <c r="AC97" s="897"/>
      <c r="AD97" s="897"/>
      <c r="AE97" s="898"/>
      <c r="AF97" s="967" t="s">
        <v>137</v>
      </c>
      <c r="AG97" s="968"/>
      <c r="AH97" s="968"/>
      <c r="AI97" s="969"/>
      <c r="AJ97" s="961">
        <f t="shared" si="27"/>
        <v>200</v>
      </c>
      <c r="AK97" s="962"/>
      <c r="AL97" s="962"/>
      <c r="AM97" s="962"/>
      <c r="AN97" s="963"/>
      <c r="AO97" s="170"/>
      <c r="AP97" s="171"/>
      <c r="AQ97" s="171"/>
      <c r="AR97" s="172"/>
    </row>
    <row r="98" spans="1:44" x14ac:dyDescent="0.5">
      <c r="A98" s="117"/>
      <c r="B98" s="229"/>
      <c r="C98" s="230"/>
      <c r="D98" s="243" t="s">
        <v>245</v>
      </c>
      <c r="E98" s="244"/>
      <c r="F98" s="115"/>
      <c r="G98" s="115"/>
      <c r="H98" s="115"/>
      <c r="I98" s="115"/>
      <c r="J98" s="115"/>
      <c r="K98" s="115"/>
      <c r="L98" s="115"/>
      <c r="M98" s="115"/>
      <c r="N98" s="170"/>
      <c r="O98" s="214"/>
      <c r="P98" s="190"/>
      <c r="Q98" s="883"/>
      <c r="R98" s="884"/>
      <c r="S98" s="885"/>
      <c r="T98" s="268"/>
      <c r="U98" s="269"/>
      <c r="V98" s="269"/>
      <c r="W98" s="270"/>
      <c r="X98" s="931">
        <f>SUM(X90:X97)</f>
        <v>205785</v>
      </c>
      <c r="Y98" s="932"/>
      <c r="Z98" s="932"/>
      <c r="AA98" s="933"/>
      <c r="AB98" s="264"/>
      <c r="AC98" s="265"/>
      <c r="AD98" s="265"/>
      <c r="AE98" s="266"/>
      <c r="AF98" s="931">
        <f>SUM(AF90:AF97)</f>
        <v>16330</v>
      </c>
      <c r="AG98" s="932"/>
      <c r="AH98" s="932"/>
      <c r="AI98" s="933"/>
      <c r="AJ98" s="961">
        <f>SUM(AJ90:AJ97)</f>
        <v>222115</v>
      </c>
      <c r="AK98" s="962"/>
      <c r="AL98" s="962"/>
      <c r="AM98" s="962"/>
      <c r="AN98" s="963"/>
      <c r="AO98" s="170"/>
      <c r="AP98" s="171"/>
      <c r="AQ98" s="171"/>
      <c r="AR98" s="172"/>
    </row>
    <row r="99" spans="1:44" x14ac:dyDescent="0.5">
      <c r="A99" s="117"/>
      <c r="B99" s="228">
        <v>4.2</v>
      </c>
      <c r="C99" s="243" t="s">
        <v>246</v>
      </c>
      <c r="D99" s="243"/>
      <c r="E99" s="244"/>
      <c r="F99" s="115"/>
      <c r="G99" s="115"/>
      <c r="H99" s="115"/>
      <c r="I99" s="115"/>
      <c r="J99" s="115"/>
      <c r="K99" s="115"/>
      <c r="L99" s="115"/>
      <c r="M99" s="115"/>
      <c r="N99" s="170"/>
      <c r="O99" s="171"/>
      <c r="P99" s="172"/>
      <c r="Q99" s="883"/>
      <c r="R99" s="884"/>
      <c r="S99" s="885"/>
      <c r="T99" s="219"/>
      <c r="U99" s="220"/>
      <c r="V99" s="220"/>
      <c r="W99" s="221"/>
      <c r="X99" s="215"/>
      <c r="Y99" s="154"/>
      <c r="Z99" s="154"/>
      <c r="AA99" s="155"/>
      <c r="AB99" s="153"/>
      <c r="AC99" s="154"/>
      <c r="AD99" s="154"/>
      <c r="AE99" s="155"/>
      <c r="AF99" s="153"/>
      <c r="AG99" s="154"/>
      <c r="AH99" s="154"/>
      <c r="AI99" s="155"/>
      <c r="AJ99" s="216"/>
      <c r="AK99" s="217"/>
      <c r="AL99" s="217"/>
      <c r="AM99" s="217"/>
      <c r="AN99" s="218"/>
      <c r="AO99" s="170"/>
      <c r="AP99" s="171"/>
      <c r="AQ99" s="171"/>
      <c r="AR99" s="172"/>
    </row>
    <row r="100" spans="1:44" x14ac:dyDescent="0.5">
      <c r="A100" s="117"/>
      <c r="B100" s="229"/>
      <c r="C100" s="230" t="s">
        <v>137</v>
      </c>
      <c r="D100" s="252" t="s">
        <v>247</v>
      </c>
      <c r="E100" s="253"/>
      <c r="F100" s="115"/>
      <c r="G100" s="115"/>
      <c r="H100" s="115"/>
      <c r="I100" s="115"/>
      <c r="J100" s="115"/>
      <c r="K100" s="115"/>
      <c r="L100" s="115"/>
      <c r="M100" s="115"/>
      <c r="N100" s="170"/>
      <c r="O100" s="171">
        <v>44</v>
      </c>
      <c r="P100" s="172"/>
      <c r="Q100" s="883" t="s">
        <v>267</v>
      </c>
      <c r="R100" s="884"/>
      <c r="S100" s="885"/>
      <c r="T100" s="896">
        <v>52</v>
      </c>
      <c r="U100" s="897"/>
      <c r="V100" s="897"/>
      <c r="W100" s="898"/>
      <c r="X100" s="776">
        <f>+O100*T100</f>
        <v>2288</v>
      </c>
      <c r="Y100" s="902"/>
      <c r="Z100" s="902"/>
      <c r="AA100" s="903"/>
      <c r="AB100" s="896">
        <v>80</v>
      </c>
      <c r="AC100" s="897"/>
      <c r="AD100" s="897"/>
      <c r="AE100" s="898"/>
      <c r="AF100" s="776">
        <f>+O100*AB100</f>
        <v>3520</v>
      </c>
      <c r="AG100" s="771"/>
      <c r="AH100" s="771"/>
      <c r="AI100" s="772"/>
      <c r="AJ100" s="773">
        <f>+X100+AF100</f>
        <v>5808</v>
      </c>
      <c r="AK100" s="774"/>
      <c r="AL100" s="774"/>
      <c r="AM100" s="774"/>
      <c r="AN100" s="775"/>
      <c r="AO100" s="170"/>
      <c r="AP100" s="171"/>
      <c r="AQ100" s="171"/>
      <c r="AR100" s="172"/>
    </row>
    <row r="101" spans="1:44" ht="41.25" customHeight="1" x14ac:dyDescent="0.5">
      <c r="A101" s="117"/>
      <c r="B101" s="229"/>
      <c r="C101" s="259" t="s">
        <v>137</v>
      </c>
      <c r="D101" s="891" t="s">
        <v>277</v>
      </c>
      <c r="E101" s="891"/>
      <c r="F101" s="891"/>
      <c r="G101" s="891"/>
      <c r="H101" s="891"/>
      <c r="I101" s="891"/>
      <c r="J101" s="891"/>
      <c r="K101" s="891"/>
      <c r="L101" s="891"/>
      <c r="M101" s="892"/>
      <c r="N101" s="170"/>
      <c r="O101" s="171">
        <v>20</v>
      </c>
      <c r="P101" s="172"/>
      <c r="Q101" s="886" t="s">
        <v>267</v>
      </c>
      <c r="R101" s="887"/>
      <c r="S101" s="888"/>
      <c r="T101" s="896">
        <v>167</v>
      </c>
      <c r="U101" s="897"/>
      <c r="V101" s="897"/>
      <c r="W101" s="898"/>
      <c r="X101" s="776">
        <f>+O101*T101</f>
        <v>3340</v>
      </c>
      <c r="Y101" s="902"/>
      <c r="Z101" s="902"/>
      <c r="AA101" s="903"/>
      <c r="AB101" s="896">
        <v>90</v>
      </c>
      <c r="AC101" s="897"/>
      <c r="AD101" s="897"/>
      <c r="AE101" s="898"/>
      <c r="AF101" s="776">
        <f>+O101*AB101</f>
        <v>1800</v>
      </c>
      <c r="AG101" s="771"/>
      <c r="AH101" s="771"/>
      <c r="AI101" s="772"/>
      <c r="AJ101" s="773">
        <f>+X101+AF101</f>
        <v>5140</v>
      </c>
      <c r="AK101" s="774"/>
      <c r="AL101" s="774"/>
      <c r="AM101" s="774"/>
      <c r="AN101" s="775"/>
      <c r="AO101" s="170"/>
      <c r="AP101" s="171"/>
      <c r="AQ101" s="171"/>
      <c r="AR101" s="172"/>
    </row>
    <row r="102" spans="1:44" x14ac:dyDescent="0.5">
      <c r="A102" s="117"/>
      <c r="B102" s="229"/>
      <c r="C102" s="230"/>
      <c r="D102" s="243" t="s">
        <v>248</v>
      </c>
      <c r="E102" s="244"/>
      <c r="F102" s="115"/>
      <c r="G102" s="115"/>
      <c r="H102" s="115"/>
      <c r="I102" s="115"/>
      <c r="J102" s="115"/>
      <c r="K102" s="115"/>
      <c r="L102" s="115"/>
      <c r="M102" s="115"/>
      <c r="N102" s="170"/>
      <c r="O102" s="171"/>
      <c r="P102" s="172"/>
      <c r="Q102" s="886"/>
      <c r="R102" s="887"/>
      <c r="S102" s="888"/>
      <c r="T102" s="219"/>
      <c r="U102" s="220"/>
      <c r="V102" s="220"/>
      <c r="W102" s="221"/>
      <c r="X102" s="776">
        <f>SUM(X100:X101)</f>
        <v>5628</v>
      </c>
      <c r="Y102" s="902"/>
      <c r="Z102" s="902"/>
      <c r="AA102" s="903"/>
      <c r="AB102" s="153"/>
      <c r="AC102" s="154"/>
      <c r="AD102" s="154"/>
      <c r="AE102" s="155"/>
      <c r="AF102" s="776">
        <f>SUM(AF100:AF101)</f>
        <v>5320</v>
      </c>
      <c r="AG102" s="902"/>
      <c r="AH102" s="902"/>
      <c r="AI102" s="903"/>
      <c r="AJ102" s="773">
        <f>SUM(AJ100:AJ101)</f>
        <v>10948</v>
      </c>
      <c r="AK102" s="774"/>
      <c r="AL102" s="774"/>
      <c r="AM102" s="774"/>
      <c r="AN102" s="775"/>
      <c r="AO102" s="170"/>
      <c r="AP102" s="171"/>
      <c r="AQ102" s="171"/>
      <c r="AR102" s="172"/>
    </row>
    <row r="103" spans="1:44" x14ac:dyDescent="0.5">
      <c r="A103" s="117"/>
      <c r="B103" s="248">
        <v>4.3</v>
      </c>
      <c r="C103" s="243" t="s">
        <v>249</v>
      </c>
      <c r="D103" s="243"/>
      <c r="E103" s="244"/>
      <c r="F103" s="115"/>
      <c r="G103" s="115"/>
      <c r="H103" s="115"/>
      <c r="I103" s="115"/>
      <c r="J103" s="115"/>
      <c r="K103" s="115"/>
      <c r="L103" s="115"/>
      <c r="M103" s="115"/>
      <c r="N103" s="170"/>
      <c r="O103" s="171"/>
      <c r="P103" s="172"/>
      <c r="Q103" s="170"/>
      <c r="R103" s="260"/>
      <c r="S103" s="172"/>
      <c r="T103" s="219"/>
      <c r="U103" s="220"/>
      <c r="V103" s="220"/>
      <c r="W103" s="221"/>
      <c r="X103" s="215"/>
      <c r="Y103" s="154"/>
      <c r="Z103" s="154"/>
      <c r="AA103" s="155"/>
      <c r="AB103" s="153"/>
      <c r="AC103" s="154"/>
      <c r="AD103" s="154"/>
      <c r="AE103" s="155"/>
      <c r="AF103" s="153"/>
      <c r="AG103" s="154"/>
      <c r="AH103" s="154"/>
      <c r="AI103" s="155"/>
      <c r="AJ103" s="216"/>
      <c r="AK103" s="217"/>
      <c r="AL103" s="217"/>
      <c r="AM103" s="217"/>
      <c r="AN103" s="218"/>
      <c r="AO103" s="170"/>
      <c r="AP103" s="171"/>
      <c r="AQ103" s="171"/>
      <c r="AR103" s="172"/>
    </row>
    <row r="104" spans="1:44" x14ac:dyDescent="0.5">
      <c r="A104" s="117"/>
      <c r="B104" s="229"/>
      <c r="C104" s="230" t="s">
        <v>137</v>
      </c>
      <c r="D104" s="252" t="s">
        <v>250</v>
      </c>
      <c r="E104" s="253"/>
      <c r="F104" s="115"/>
      <c r="G104" s="115"/>
      <c r="H104" s="115"/>
      <c r="I104" s="115"/>
      <c r="J104" s="115"/>
      <c r="K104" s="115"/>
      <c r="L104" s="115"/>
      <c r="M104" s="115"/>
      <c r="N104" s="170"/>
      <c r="O104" s="171">
        <v>114</v>
      </c>
      <c r="P104" s="172"/>
      <c r="Q104" s="170"/>
      <c r="R104" s="260" t="s">
        <v>267</v>
      </c>
      <c r="S104" s="172"/>
      <c r="T104" s="896">
        <v>82</v>
      </c>
      <c r="U104" s="897"/>
      <c r="V104" s="897"/>
      <c r="W104" s="898"/>
      <c r="X104" s="776">
        <f>+O104*T104</f>
        <v>9348</v>
      </c>
      <c r="Y104" s="902"/>
      <c r="Z104" s="902"/>
      <c r="AA104" s="903"/>
      <c r="AB104" s="896">
        <v>76</v>
      </c>
      <c r="AC104" s="897"/>
      <c r="AD104" s="897"/>
      <c r="AE104" s="898"/>
      <c r="AF104" s="970">
        <f>+AB104*O104</f>
        <v>8664</v>
      </c>
      <c r="AG104" s="971"/>
      <c r="AH104" s="971"/>
      <c r="AI104" s="972"/>
      <c r="AJ104" s="773">
        <f>+X104+AF104</f>
        <v>18012</v>
      </c>
      <c r="AK104" s="774"/>
      <c r="AL104" s="774"/>
      <c r="AM104" s="774"/>
      <c r="AN104" s="775"/>
      <c r="AO104" s="170"/>
      <c r="AP104" s="171"/>
      <c r="AQ104" s="171"/>
      <c r="AR104" s="172"/>
    </row>
    <row r="105" spans="1:44" x14ac:dyDescent="0.5">
      <c r="A105" s="117"/>
      <c r="B105" s="229"/>
      <c r="C105" s="230" t="s">
        <v>137</v>
      </c>
      <c r="D105" s="252" t="s">
        <v>251</v>
      </c>
      <c r="E105" s="253"/>
      <c r="F105" s="115"/>
      <c r="G105" s="115"/>
      <c r="H105" s="115"/>
      <c r="I105" s="115"/>
      <c r="J105" s="115"/>
      <c r="K105" s="115"/>
      <c r="L105" s="115"/>
      <c r="M105" s="115"/>
      <c r="N105" s="170"/>
      <c r="O105" s="171">
        <v>44</v>
      </c>
      <c r="P105" s="172"/>
      <c r="Q105" s="689" t="s">
        <v>267</v>
      </c>
      <c r="R105" s="782"/>
      <c r="S105" s="690"/>
      <c r="T105" s="896">
        <v>145</v>
      </c>
      <c r="U105" s="897"/>
      <c r="V105" s="897"/>
      <c r="W105" s="898"/>
      <c r="X105" s="776">
        <f t="shared" ref="X105:X106" si="28">+O105*T105</f>
        <v>6380</v>
      </c>
      <c r="Y105" s="902"/>
      <c r="Z105" s="902"/>
      <c r="AA105" s="903"/>
      <c r="AB105" s="896">
        <v>76</v>
      </c>
      <c r="AC105" s="897"/>
      <c r="AD105" s="897"/>
      <c r="AE105" s="898"/>
      <c r="AF105" s="970">
        <f t="shared" ref="AF105:AF106" si="29">+AB105*O105</f>
        <v>3344</v>
      </c>
      <c r="AG105" s="971"/>
      <c r="AH105" s="971"/>
      <c r="AI105" s="972"/>
      <c r="AJ105" s="773">
        <f t="shared" ref="AJ105:AJ106" si="30">+X105+AF105</f>
        <v>9724</v>
      </c>
      <c r="AK105" s="774"/>
      <c r="AL105" s="774"/>
      <c r="AM105" s="774"/>
      <c r="AN105" s="775"/>
      <c r="AO105" s="170"/>
      <c r="AP105" s="171"/>
      <c r="AQ105" s="171"/>
      <c r="AR105" s="172"/>
    </row>
    <row r="106" spans="1:44" x14ac:dyDescent="0.5">
      <c r="A106" s="117"/>
      <c r="B106" s="229"/>
      <c r="C106" s="230" t="s">
        <v>137</v>
      </c>
      <c r="D106" s="252" t="s">
        <v>252</v>
      </c>
      <c r="E106" s="253"/>
      <c r="F106" s="115"/>
      <c r="G106" s="115"/>
      <c r="H106" s="115"/>
      <c r="I106" s="115"/>
      <c r="J106" s="115"/>
      <c r="K106" s="115"/>
      <c r="L106" s="115"/>
      <c r="M106" s="115"/>
      <c r="N106" s="170"/>
      <c r="O106" s="171">
        <v>20</v>
      </c>
      <c r="P106" s="172"/>
      <c r="Q106" s="689" t="s">
        <v>267</v>
      </c>
      <c r="R106" s="782"/>
      <c r="S106" s="690"/>
      <c r="T106" s="896">
        <v>420</v>
      </c>
      <c r="U106" s="897"/>
      <c r="V106" s="897"/>
      <c r="W106" s="898"/>
      <c r="X106" s="776">
        <f t="shared" si="28"/>
        <v>8400</v>
      </c>
      <c r="Y106" s="902"/>
      <c r="Z106" s="902"/>
      <c r="AA106" s="903"/>
      <c r="AB106" s="896">
        <v>110</v>
      </c>
      <c r="AC106" s="897"/>
      <c r="AD106" s="897"/>
      <c r="AE106" s="898"/>
      <c r="AF106" s="970">
        <f t="shared" si="29"/>
        <v>2200</v>
      </c>
      <c r="AG106" s="971"/>
      <c r="AH106" s="971"/>
      <c r="AI106" s="972"/>
      <c r="AJ106" s="773">
        <f t="shared" si="30"/>
        <v>10600</v>
      </c>
      <c r="AK106" s="774"/>
      <c r="AL106" s="774"/>
      <c r="AM106" s="774"/>
      <c r="AN106" s="775"/>
      <c r="AO106" s="170"/>
      <c r="AP106" s="171"/>
      <c r="AQ106" s="171"/>
      <c r="AR106" s="172"/>
    </row>
    <row r="107" spans="1:44" x14ac:dyDescent="0.5">
      <c r="A107" s="117"/>
      <c r="B107" s="229"/>
      <c r="C107" s="230"/>
      <c r="D107" s="243" t="s">
        <v>253</v>
      </c>
      <c r="E107" s="244"/>
      <c r="F107" s="115"/>
      <c r="G107" s="115"/>
      <c r="H107" s="115"/>
      <c r="I107" s="115"/>
      <c r="J107" s="115"/>
      <c r="K107" s="115"/>
      <c r="L107" s="115"/>
      <c r="M107" s="115"/>
      <c r="N107" s="170"/>
      <c r="O107" s="171"/>
      <c r="P107" s="172"/>
      <c r="Q107" s="689"/>
      <c r="R107" s="782"/>
      <c r="S107" s="690"/>
      <c r="T107" s="219"/>
      <c r="U107" s="220"/>
      <c r="V107" s="220"/>
      <c r="W107" s="221"/>
      <c r="X107" s="776">
        <f>SUM(X104:X106)</f>
        <v>24128</v>
      </c>
      <c r="Y107" s="902"/>
      <c r="Z107" s="902"/>
      <c r="AA107" s="903"/>
      <c r="AB107" s="153"/>
      <c r="AC107" s="154"/>
      <c r="AD107" s="154"/>
      <c r="AE107" s="155"/>
      <c r="AF107" s="776">
        <f>SUM(AF104:AF106)</f>
        <v>14208</v>
      </c>
      <c r="AG107" s="902"/>
      <c r="AH107" s="902"/>
      <c r="AI107" s="903"/>
      <c r="AJ107" s="773">
        <f>SUM(AJ104:AJ106)</f>
        <v>38336</v>
      </c>
      <c r="AK107" s="774"/>
      <c r="AL107" s="774"/>
      <c r="AM107" s="774"/>
      <c r="AN107" s="775"/>
      <c r="AO107" s="170"/>
      <c r="AP107" s="171"/>
      <c r="AQ107" s="171"/>
      <c r="AR107" s="172"/>
    </row>
    <row r="108" spans="1:44" x14ac:dyDescent="0.5">
      <c r="A108" s="117"/>
      <c r="B108" s="248">
        <v>4.4000000000000004</v>
      </c>
      <c r="C108" s="243" t="s">
        <v>254</v>
      </c>
      <c r="D108" s="243"/>
      <c r="E108" s="244"/>
      <c r="F108" s="115"/>
      <c r="G108" s="115"/>
      <c r="H108" s="115"/>
      <c r="I108" s="115"/>
      <c r="J108" s="115"/>
      <c r="K108" s="115"/>
      <c r="L108" s="115"/>
      <c r="M108" s="115"/>
      <c r="N108" s="170"/>
      <c r="O108" s="171"/>
      <c r="P108" s="172"/>
      <c r="Q108" s="880"/>
      <c r="R108" s="881"/>
      <c r="S108" s="882"/>
      <c r="T108" s="219"/>
      <c r="U108" s="220"/>
      <c r="V108" s="220"/>
      <c r="W108" s="221"/>
      <c r="X108" s="215"/>
      <c r="Y108" s="154"/>
      <c r="Z108" s="154"/>
      <c r="AA108" s="155"/>
      <c r="AB108" s="153"/>
      <c r="AC108" s="154"/>
      <c r="AD108" s="154"/>
      <c r="AE108" s="155"/>
      <c r="AF108" s="153"/>
      <c r="AG108" s="154"/>
      <c r="AH108" s="154"/>
      <c r="AI108" s="155"/>
      <c r="AJ108" s="216"/>
      <c r="AK108" s="217"/>
      <c r="AL108" s="217"/>
      <c r="AM108" s="217"/>
      <c r="AN108" s="218"/>
      <c r="AO108" s="170"/>
      <c r="AP108" s="171"/>
      <c r="AQ108" s="171"/>
      <c r="AR108" s="172"/>
    </row>
    <row r="109" spans="1:44" x14ac:dyDescent="0.5">
      <c r="A109" s="117"/>
      <c r="B109" s="229"/>
      <c r="C109" s="230" t="s">
        <v>137</v>
      </c>
      <c r="D109" s="252" t="s">
        <v>255</v>
      </c>
      <c r="E109" s="253"/>
      <c r="F109" s="115"/>
      <c r="G109" s="115"/>
      <c r="H109" s="115"/>
      <c r="I109" s="115"/>
      <c r="J109" s="115"/>
      <c r="K109" s="115"/>
      <c r="L109" s="115"/>
      <c r="M109" s="115"/>
      <c r="N109" s="170"/>
      <c r="O109" s="171">
        <v>1</v>
      </c>
      <c r="P109" s="172"/>
      <c r="Q109" s="880" t="s">
        <v>18</v>
      </c>
      <c r="R109" s="881"/>
      <c r="S109" s="882"/>
      <c r="T109" s="896">
        <v>13350</v>
      </c>
      <c r="U109" s="897"/>
      <c r="V109" s="897"/>
      <c r="W109" s="898"/>
      <c r="X109" s="776">
        <f>+O109*T109</f>
        <v>13350</v>
      </c>
      <c r="Y109" s="902"/>
      <c r="Z109" s="902"/>
      <c r="AA109" s="903"/>
      <c r="AB109" s="896">
        <v>1000</v>
      </c>
      <c r="AC109" s="897"/>
      <c r="AD109" s="897"/>
      <c r="AE109" s="898"/>
      <c r="AF109" s="777">
        <f>+AB109*O109</f>
        <v>1000</v>
      </c>
      <c r="AG109" s="778"/>
      <c r="AH109" s="778"/>
      <c r="AI109" s="779"/>
      <c r="AJ109" s="773">
        <f>+X109+AF109</f>
        <v>14350</v>
      </c>
      <c r="AK109" s="774"/>
      <c r="AL109" s="774"/>
      <c r="AM109" s="774"/>
      <c r="AN109" s="775"/>
      <c r="AO109" s="170"/>
      <c r="AP109" s="171"/>
      <c r="AQ109" s="171"/>
      <c r="AR109" s="172"/>
    </row>
    <row r="110" spans="1:44" x14ac:dyDescent="0.5">
      <c r="A110" s="117"/>
      <c r="B110" s="229"/>
      <c r="C110" s="230" t="s">
        <v>137</v>
      </c>
      <c r="D110" s="252" t="s">
        <v>256</v>
      </c>
      <c r="E110" s="253"/>
      <c r="F110" s="115"/>
      <c r="G110" s="115"/>
      <c r="H110" s="115"/>
      <c r="I110" s="115"/>
      <c r="J110" s="115"/>
      <c r="K110" s="115"/>
      <c r="L110" s="115"/>
      <c r="M110" s="115"/>
      <c r="N110" s="170"/>
      <c r="O110" s="171">
        <v>1</v>
      </c>
      <c r="P110" s="172"/>
      <c r="Q110" s="880" t="s">
        <v>18</v>
      </c>
      <c r="R110" s="881"/>
      <c r="S110" s="882"/>
      <c r="T110" s="896">
        <v>1000</v>
      </c>
      <c r="U110" s="897"/>
      <c r="V110" s="897"/>
      <c r="W110" s="898"/>
      <c r="X110" s="776">
        <f>+O110*T110</f>
        <v>1000</v>
      </c>
      <c r="Y110" s="902"/>
      <c r="Z110" s="902"/>
      <c r="AA110" s="903"/>
      <c r="AB110" s="896" t="s">
        <v>279</v>
      </c>
      <c r="AC110" s="897"/>
      <c r="AD110" s="897"/>
      <c r="AE110" s="898"/>
      <c r="AF110" s="931" t="s">
        <v>137</v>
      </c>
      <c r="AG110" s="932"/>
      <c r="AH110" s="932"/>
      <c r="AI110" s="933"/>
      <c r="AJ110" s="773">
        <f>+X110</f>
        <v>1000</v>
      </c>
      <c r="AK110" s="774"/>
      <c r="AL110" s="774"/>
      <c r="AM110" s="774"/>
      <c r="AN110" s="775"/>
      <c r="AO110" s="170"/>
      <c r="AP110" s="171"/>
      <c r="AQ110" s="171"/>
      <c r="AR110" s="172"/>
    </row>
    <row r="111" spans="1:44" x14ac:dyDescent="0.5">
      <c r="A111" s="117"/>
      <c r="B111" s="229"/>
      <c r="C111" s="230"/>
      <c r="D111" s="243" t="s">
        <v>257</v>
      </c>
      <c r="E111" s="244"/>
      <c r="F111" s="115"/>
      <c r="G111" s="115"/>
      <c r="H111" s="115"/>
      <c r="I111" s="115"/>
      <c r="J111" s="115"/>
      <c r="K111" s="115"/>
      <c r="L111" s="115"/>
      <c r="M111" s="115"/>
      <c r="N111" s="170"/>
      <c r="O111" s="171"/>
      <c r="P111" s="172"/>
      <c r="Q111" s="689"/>
      <c r="R111" s="782"/>
      <c r="S111" s="690"/>
      <c r="T111" s="219"/>
      <c r="U111" s="220"/>
      <c r="V111" s="220"/>
      <c r="W111" s="221"/>
      <c r="X111" s="776">
        <f>SUM(X109:X110)</f>
        <v>14350</v>
      </c>
      <c r="Y111" s="902"/>
      <c r="Z111" s="902"/>
      <c r="AA111" s="903"/>
      <c r="AB111" s="261"/>
      <c r="AC111" s="263"/>
      <c r="AD111" s="263"/>
      <c r="AE111" s="262"/>
      <c r="AF111" s="776">
        <f>SUM(AF109:AF110)</f>
        <v>1000</v>
      </c>
      <c r="AG111" s="902"/>
      <c r="AH111" s="902"/>
      <c r="AI111" s="903"/>
      <c r="AJ111" s="773">
        <f>SUM(AJ109:AJ110)</f>
        <v>15350</v>
      </c>
      <c r="AK111" s="774"/>
      <c r="AL111" s="774"/>
      <c r="AM111" s="774"/>
      <c r="AN111" s="775"/>
      <c r="AO111" s="170"/>
      <c r="AP111" s="171"/>
      <c r="AQ111" s="171"/>
      <c r="AR111" s="172"/>
    </row>
    <row r="112" spans="1:44" ht="23.25" x14ac:dyDescent="0.5">
      <c r="A112" s="199"/>
      <c r="B112" s="203"/>
      <c r="C112" s="115"/>
      <c r="D112" s="148"/>
      <c r="E112" s="148"/>
      <c r="F112" s="115"/>
      <c r="G112" s="115"/>
      <c r="H112" s="115"/>
      <c r="I112" s="115"/>
      <c r="J112" s="115"/>
      <c r="K112" s="115"/>
      <c r="L112" s="115"/>
      <c r="M112" s="115"/>
      <c r="N112" s="822"/>
      <c r="O112" s="823"/>
      <c r="P112" s="824"/>
      <c r="Q112" s="819"/>
      <c r="R112" s="820"/>
      <c r="S112" s="821"/>
      <c r="T112" s="813"/>
      <c r="U112" s="814"/>
      <c r="V112" s="814"/>
      <c r="W112" s="815"/>
      <c r="X112" s="816"/>
      <c r="Y112" s="817"/>
      <c r="Z112" s="817"/>
      <c r="AA112" s="818"/>
      <c r="AB112" s="810"/>
      <c r="AC112" s="811"/>
      <c r="AD112" s="811"/>
      <c r="AE112" s="812"/>
      <c r="AF112" s="764"/>
      <c r="AG112" s="765"/>
      <c r="AH112" s="765"/>
      <c r="AI112" s="766"/>
      <c r="AJ112" s="767"/>
      <c r="AK112" s="768"/>
      <c r="AL112" s="768"/>
      <c r="AM112" s="768"/>
      <c r="AN112" s="769"/>
      <c r="AO112" s="198"/>
      <c r="AP112" s="132"/>
      <c r="AQ112" s="132"/>
      <c r="AR112" s="133"/>
    </row>
    <row r="113" spans="1:44" x14ac:dyDescent="0.5">
      <c r="A113" s="106"/>
      <c r="B113" s="804" t="s">
        <v>57</v>
      </c>
      <c r="C113" s="804"/>
      <c r="D113" s="804"/>
      <c r="E113" s="804"/>
      <c r="F113" s="804"/>
      <c r="G113" s="804"/>
      <c r="H113" s="804"/>
      <c r="I113" s="804"/>
      <c r="J113" s="804"/>
      <c r="K113" s="804"/>
      <c r="L113" s="804"/>
      <c r="M113" s="804"/>
      <c r="N113" s="166"/>
      <c r="O113" s="167"/>
      <c r="P113" s="168"/>
      <c r="Q113" s="166"/>
      <c r="R113" s="167"/>
      <c r="S113" s="168"/>
      <c r="T113" s="204"/>
      <c r="U113" s="205"/>
      <c r="V113" s="205"/>
      <c r="W113" s="206"/>
      <c r="X113" s="108"/>
      <c r="Y113" s="109"/>
      <c r="Z113" s="109"/>
      <c r="AA113" s="110"/>
      <c r="AB113" s="108"/>
      <c r="AC113" s="109"/>
      <c r="AD113" s="109"/>
      <c r="AE113" s="110"/>
      <c r="AF113" s="108"/>
      <c r="AG113" s="109"/>
      <c r="AH113" s="109"/>
      <c r="AI113" s="110"/>
      <c r="AJ113" s="805">
        <f>+AJ111+AJ107+AJ102+AJ98+AJ86+AJ82+AJ77+AJ70+AJ59+AJ56+AJ47+AJ42+AJ36+AJ30</f>
        <v>3829591</v>
      </c>
      <c r="AK113" s="806"/>
      <c r="AL113" s="806"/>
      <c r="AM113" s="806"/>
      <c r="AN113" s="807"/>
      <c r="AO113" s="808"/>
      <c r="AP113" s="804"/>
      <c r="AQ113" s="804"/>
      <c r="AR113" s="809"/>
    </row>
  </sheetData>
  <mergeCells count="596">
    <mergeCell ref="X111:AA111"/>
    <mergeCell ref="AF111:AI111"/>
    <mergeCell ref="AJ111:AN111"/>
    <mergeCell ref="AJ107:AN107"/>
    <mergeCell ref="AF107:AI107"/>
    <mergeCell ref="X107:AA107"/>
    <mergeCell ref="T109:W109"/>
    <mergeCell ref="T110:W110"/>
    <mergeCell ref="AB109:AE109"/>
    <mergeCell ref="AB110:AE110"/>
    <mergeCell ref="X109:AA109"/>
    <mergeCell ref="X110:AA110"/>
    <mergeCell ref="AF109:AI109"/>
    <mergeCell ref="AF110:AI110"/>
    <mergeCell ref="AJ109:AN109"/>
    <mergeCell ref="AJ110:AN110"/>
    <mergeCell ref="T97:W97"/>
    <mergeCell ref="AF102:AI102"/>
    <mergeCell ref="X102:AA102"/>
    <mergeCell ref="AJ100:AN100"/>
    <mergeCell ref="AJ101:AN101"/>
    <mergeCell ref="AJ102:AN102"/>
    <mergeCell ref="T104:W104"/>
    <mergeCell ref="T105:W105"/>
    <mergeCell ref="T106:W106"/>
    <mergeCell ref="AB104:AE104"/>
    <mergeCell ref="AB105:AE105"/>
    <mergeCell ref="AB106:AE106"/>
    <mergeCell ref="X104:AA104"/>
    <mergeCell ref="X105:AA105"/>
    <mergeCell ref="X106:AA106"/>
    <mergeCell ref="AF104:AI104"/>
    <mergeCell ref="AF105:AI105"/>
    <mergeCell ref="AF106:AI106"/>
    <mergeCell ref="AJ104:AN104"/>
    <mergeCell ref="AJ105:AN105"/>
    <mergeCell ref="AJ106:AN106"/>
    <mergeCell ref="T100:W100"/>
    <mergeCell ref="T101:W101"/>
    <mergeCell ref="AB100:AE100"/>
    <mergeCell ref="AB101:AE101"/>
    <mergeCell ref="X100:AA100"/>
    <mergeCell ref="X101:AA101"/>
    <mergeCell ref="AF100:AI100"/>
    <mergeCell ref="AF101:AI101"/>
    <mergeCell ref="X98:AA98"/>
    <mergeCell ref="AF91:AI91"/>
    <mergeCell ref="AF92:AI92"/>
    <mergeCell ref="AF93:AI93"/>
    <mergeCell ref="AF94:AI94"/>
    <mergeCell ref="AF95:AI95"/>
    <mergeCell ref="AF96:AI96"/>
    <mergeCell ref="AF97:AI97"/>
    <mergeCell ref="AF98:AI98"/>
    <mergeCell ref="AJ97:AN97"/>
    <mergeCell ref="AJ98:AN98"/>
    <mergeCell ref="AB97:AE97"/>
    <mergeCell ref="X90:AA90"/>
    <mergeCell ref="X91:AA91"/>
    <mergeCell ref="X92:AA92"/>
    <mergeCell ref="X93:AA93"/>
    <mergeCell ref="X94:AA94"/>
    <mergeCell ref="X95:AA95"/>
    <mergeCell ref="X96:AA96"/>
    <mergeCell ref="X97:AA97"/>
    <mergeCell ref="AJ86:AN86"/>
    <mergeCell ref="X86:AA86"/>
    <mergeCell ref="T90:W90"/>
    <mergeCell ref="T91:W91"/>
    <mergeCell ref="T92:W92"/>
    <mergeCell ref="T93:W93"/>
    <mergeCell ref="T94:W94"/>
    <mergeCell ref="T95:W95"/>
    <mergeCell ref="T96:W96"/>
    <mergeCell ref="AJ90:AN90"/>
    <mergeCell ref="AJ91:AN91"/>
    <mergeCell ref="AJ92:AN92"/>
    <mergeCell ref="AJ93:AN93"/>
    <mergeCell ref="AJ94:AN94"/>
    <mergeCell ref="AJ95:AN95"/>
    <mergeCell ref="AJ96:AN96"/>
    <mergeCell ref="AB90:AE90"/>
    <mergeCell ref="AB91:AE91"/>
    <mergeCell ref="AB92:AE92"/>
    <mergeCell ref="AB93:AE93"/>
    <mergeCell ref="AB94:AE94"/>
    <mergeCell ref="AB95:AE95"/>
    <mergeCell ref="AB96:AE96"/>
    <mergeCell ref="AF90:AI90"/>
    <mergeCell ref="X82:AA82"/>
    <mergeCell ref="AF82:AI82"/>
    <mergeCell ref="AJ82:AN82"/>
    <mergeCell ref="N84:P84"/>
    <mergeCell ref="N85:P85"/>
    <mergeCell ref="T84:W84"/>
    <mergeCell ref="T85:W85"/>
    <mergeCell ref="X84:AA84"/>
    <mergeCell ref="X85:AA85"/>
    <mergeCell ref="AB84:AE84"/>
    <mergeCell ref="AB85:AE85"/>
    <mergeCell ref="AF84:AI84"/>
    <mergeCell ref="AF85:AI85"/>
    <mergeCell ref="AJ84:AN84"/>
    <mergeCell ref="AJ85:AN85"/>
    <mergeCell ref="Q82:S82"/>
    <mergeCell ref="Q83:S83"/>
    <mergeCell ref="Q84:S84"/>
    <mergeCell ref="Q85:S85"/>
    <mergeCell ref="AJ77:AN77"/>
    <mergeCell ref="AB77:AE77"/>
    <mergeCell ref="T77:W77"/>
    <mergeCell ref="X77:AA77"/>
    <mergeCell ref="AF77:AI77"/>
    <mergeCell ref="N79:P79"/>
    <mergeCell ref="N80:P80"/>
    <mergeCell ref="N81:P81"/>
    <mergeCell ref="T79:W79"/>
    <mergeCell ref="T80:W80"/>
    <mergeCell ref="AB79:AE79"/>
    <mergeCell ref="AB80:AE80"/>
    <mergeCell ref="T81:W81"/>
    <mergeCell ref="AB81:AE81"/>
    <mergeCell ref="X79:AA79"/>
    <mergeCell ref="X80:AA80"/>
    <mergeCell ref="X81:AA81"/>
    <mergeCell ref="AF79:AI79"/>
    <mergeCell ref="AF80:AI80"/>
    <mergeCell ref="AF81:AI81"/>
    <mergeCell ref="AJ79:AN79"/>
    <mergeCell ref="AJ80:AN80"/>
    <mergeCell ref="AJ81:AN81"/>
    <mergeCell ref="AB76:AE76"/>
    <mergeCell ref="AF72:AI72"/>
    <mergeCell ref="AF73:AI73"/>
    <mergeCell ref="AF74:AI74"/>
    <mergeCell ref="AF75:AI75"/>
    <mergeCell ref="AF76:AI76"/>
    <mergeCell ref="AJ72:AN72"/>
    <mergeCell ref="AJ73:AN73"/>
    <mergeCell ref="AJ74:AN74"/>
    <mergeCell ref="AJ75:AN75"/>
    <mergeCell ref="AJ76:AN76"/>
    <mergeCell ref="X70:AA70"/>
    <mergeCell ref="AB70:AE70"/>
    <mergeCell ref="AF70:AI70"/>
    <mergeCell ref="AJ70:AN70"/>
    <mergeCell ref="N72:P72"/>
    <mergeCell ref="N73:P73"/>
    <mergeCell ref="N74:P74"/>
    <mergeCell ref="N75:P75"/>
    <mergeCell ref="N76:P76"/>
    <mergeCell ref="T72:W72"/>
    <mergeCell ref="T73:W73"/>
    <mergeCell ref="T74:W74"/>
    <mergeCell ref="T75:W75"/>
    <mergeCell ref="T76:W76"/>
    <mergeCell ref="X72:AA72"/>
    <mergeCell ref="X73:AA73"/>
    <mergeCell ref="X74:AA74"/>
    <mergeCell ref="X75:AA75"/>
    <mergeCell ref="X76:AA76"/>
    <mergeCell ref="AB72:AE72"/>
    <mergeCell ref="AB73:AE73"/>
    <mergeCell ref="AB74:AE74"/>
    <mergeCell ref="AB75:AE75"/>
    <mergeCell ref="Q71:S71"/>
    <mergeCell ref="AF62:AI62"/>
    <mergeCell ref="AF63:AI63"/>
    <mergeCell ref="AF64:AI64"/>
    <mergeCell ref="AF65:AI65"/>
    <mergeCell ref="AF66:AI66"/>
    <mergeCell ref="AF67:AI67"/>
    <mergeCell ref="AF68:AI68"/>
    <mergeCell ref="AF69:AI69"/>
    <mergeCell ref="AJ61:AN61"/>
    <mergeCell ref="AJ62:AN62"/>
    <mergeCell ref="AJ63:AN63"/>
    <mergeCell ref="AJ64:AN64"/>
    <mergeCell ref="AJ65:AN65"/>
    <mergeCell ref="AJ66:AN66"/>
    <mergeCell ref="AJ67:AN67"/>
    <mergeCell ref="AJ68:AN68"/>
    <mergeCell ref="AJ69:AN69"/>
    <mergeCell ref="X62:AA62"/>
    <mergeCell ref="X63:AA63"/>
    <mergeCell ref="X64:AA64"/>
    <mergeCell ref="X65:AA65"/>
    <mergeCell ref="X66:AA66"/>
    <mergeCell ref="X67:AA67"/>
    <mergeCell ref="X68:AA68"/>
    <mergeCell ref="X69:AA69"/>
    <mergeCell ref="AB61:AE61"/>
    <mergeCell ref="AB62:AE62"/>
    <mergeCell ref="AB63:AE63"/>
    <mergeCell ref="AB64:AE64"/>
    <mergeCell ref="AB65:AE65"/>
    <mergeCell ref="AB66:AE66"/>
    <mergeCell ref="AB67:AE67"/>
    <mergeCell ref="AB68:AE68"/>
    <mergeCell ref="AB69:AE69"/>
    <mergeCell ref="N62:P62"/>
    <mergeCell ref="N63:P63"/>
    <mergeCell ref="N64:P64"/>
    <mergeCell ref="N65:P65"/>
    <mergeCell ref="N66:P66"/>
    <mergeCell ref="N67:P67"/>
    <mergeCell ref="N68:P68"/>
    <mergeCell ref="N69:P69"/>
    <mergeCell ref="T61:W61"/>
    <mergeCell ref="T62:W62"/>
    <mergeCell ref="T63:W63"/>
    <mergeCell ref="T64:W64"/>
    <mergeCell ref="T65:W65"/>
    <mergeCell ref="T66:W66"/>
    <mergeCell ref="T67:W67"/>
    <mergeCell ref="T68:W68"/>
    <mergeCell ref="T69:W69"/>
    <mergeCell ref="Q68:S68"/>
    <mergeCell ref="Q69:S69"/>
    <mergeCell ref="T58:W58"/>
    <mergeCell ref="X58:AA58"/>
    <mergeCell ref="AB58:AE58"/>
    <mergeCell ref="AF58:AI58"/>
    <mergeCell ref="AJ58:AN58"/>
    <mergeCell ref="X59:AA59"/>
    <mergeCell ref="AF59:AI59"/>
    <mergeCell ref="AJ59:AN59"/>
    <mergeCell ref="N61:P61"/>
    <mergeCell ref="X61:AA61"/>
    <mergeCell ref="AF61:AI61"/>
    <mergeCell ref="AJ49:AN49"/>
    <mergeCell ref="AJ50:AN50"/>
    <mergeCell ref="AJ51:AN51"/>
    <mergeCell ref="AJ52:AN52"/>
    <mergeCell ref="AJ53:AN53"/>
    <mergeCell ref="AJ54:AN54"/>
    <mergeCell ref="AJ55:AN55"/>
    <mergeCell ref="T56:W56"/>
    <mergeCell ref="X56:AA56"/>
    <mergeCell ref="AB56:AE56"/>
    <mergeCell ref="AF56:AI56"/>
    <mergeCell ref="AJ56:AN56"/>
    <mergeCell ref="AB49:AE49"/>
    <mergeCell ref="AB50:AE50"/>
    <mergeCell ref="AB51:AE51"/>
    <mergeCell ref="AB52:AE52"/>
    <mergeCell ref="AB53:AE53"/>
    <mergeCell ref="AB54:AE54"/>
    <mergeCell ref="AB55:AE55"/>
    <mergeCell ref="AF49:AI49"/>
    <mergeCell ref="AF50:AI50"/>
    <mergeCell ref="AF51:AI51"/>
    <mergeCell ref="AF52:AI52"/>
    <mergeCell ref="AF53:AI53"/>
    <mergeCell ref="AF54:AI54"/>
    <mergeCell ref="AF55:AI55"/>
    <mergeCell ref="T49:W49"/>
    <mergeCell ref="T50:W50"/>
    <mergeCell ref="T51:W51"/>
    <mergeCell ref="T52:W52"/>
    <mergeCell ref="T53:W53"/>
    <mergeCell ref="T54:W54"/>
    <mergeCell ref="T55:W55"/>
    <mergeCell ref="X49:AA49"/>
    <mergeCell ref="X50:AA50"/>
    <mergeCell ref="X51:AA51"/>
    <mergeCell ref="X52:AA52"/>
    <mergeCell ref="X53:AA53"/>
    <mergeCell ref="X54:AA54"/>
    <mergeCell ref="X55:AA55"/>
    <mergeCell ref="AF44:AI44"/>
    <mergeCell ref="AF45:AI45"/>
    <mergeCell ref="AF46:AI46"/>
    <mergeCell ref="AJ44:AN44"/>
    <mergeCell ref="AJ45:AN45"/>
    <mergeCell ref="AJ46:AN46"/>
    <mergeCell ref="X47:AA47"/>
    <mergeCell ref="AF47:AI47"/>
    <mergeCell ref="AJ47:AN47"/>
    <mergeCell ref="T44:W44"/>
    <mergeCell ref="T45:W45"/>
    <mergeCell ref="T46:W46"/>
    <mergeCell ref="X44:AA44"/>
    <mergeCell ref="X45:AA45"/>
    <mergeCell ref="X46:AA46"/>
    <mergeCell ref="AB44:AE44"/>
    <mergeCell ref="AB45:AE45"/>
    <mergeCell ref="AB46:AE46"/>
    <mergeCell ref="X42:AA42"/>
    <mergeCell ref="AF39:AI39"/>
    <mergeCell ref="AF40:AI40"/>
    <mergeCell ref="AF41:AI41"/>
    <mergeCell ref="AF42:AI42"/>
    <mergeCell ref="AJ39:AN39"/>
    <mergeCell ref="AJ40:AN40"/>
    <mergeCell ref="AJ41:AN41"/>
    <mergeCell ref="AJ42:AN42"/>
    <mergeCell ref="X36:AA36"/>
    <mergeCell ref="AF36:AI36"/>
    <mergeCell ref="AJ36:AN36"/>
    <mergeCell ref="N39:P39"/>
    <mergeCell ref="N40:P40"/>
    <mergeCell ref="N41:P41"/>
    <mergeCell ref="T39:W39"/>
    <mergeCell ref="T40:W40"/>
    <mergeCell ref="T41:W41"/>
    <mergeCell ref="AB39:AE39"/>
    <mergeCell ref="AB40:AE40"/>
    <mergeCell ref="AB41:AE41"/>
    <mergeCell ref="X39:AA39"/>
    <mergeCell ref="X40:AA40"/>
    <mergeCell ref="X41:AA41"/>
    <mergeCell ref="Q41:S41"/>
    <mergeCell ref="AB33:AE33"/>
    <mergeCell ref="AB34:AE34"/>
    <mergeCell ref="AB35:AE35"/>
    <mergeCell ref="AF33:AI33"/>
    <mergeCell ref="AF34:AI34"/>
    <mergeCell ref="AF35:AI35"/>
    <mergeCell ref="AJ33:AN33"/>
    <mergeCell ref="AJ34:AN34"/>
    <mergeCell ref="AJ35:AN35"/>
    <mergeCell ref="N33:P33"/>
    <mergeCell ref="N34:P34"/>
    <mergeCell ref="N35:P35"/>
    <mergeCell ref="T33:W33"/>
    <mergeCell ref="T34:W34"/>
    <mergeCell ref="T35:W35"/>
    <mergeCell ref="X33:AA33"/>
    <mergeCell ref="X34:AA34"/>
    <mergeCell ref="X35:AA35"/>
    <mergeCell ref="Q34:S34"/>
    <mergeCell ref="AJ21:AN21"/>
    <mergeCell ref="AJ22:AN22"/>
    <mergeCell ref="AJ23:AN23"/>
    <mergeCell ref="AJ24:AN24"/>
    <mergeCell ref="AJ25:AN25"/>
    <mergeCell ref="AJ26:AN26"/>
    <mergeCell ref="AJ27:AN27"/>
    <mergeCell ref="AJ28:AN28"/>
    <mergeCell ref="AF30:AI30"/>
    <mergeCell ref="AJ30:AN30"/>
    <mergeCell ref="AB20:AE20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T28:W28"/>
    <mergeCell ref="X20:AA20"/>
    <mergeCell ref="X21:AA21"/>
    <mergeCell ref="X22:AA22"/>
    <mergeCell ref="X23:AA23"/>
    <mergeCell ref="X24:AA24"/>
    <mergeCell ref="X25:AA25"/>
    <mergeCell ref="X26:AA26"/>
    <mergeCell ref="X27:AA27"/>
    <mergeCell ref="X28:AA28"/>
    <mergeCell ref="T20:W20"/>
    <mergeCell ref="T21:W21"/>
    <mergeCell ref="X13:AA13"/>
    <mergeCell ref="X14:AA14"/>
    <mergeCell ref="X15:AA15"/>
    <mergeCell ref="X16:AA16"/>
    <mergeCell ref="X12:AA12"/>
    <mergeCell ref="AB12:AE12"/>
    <mergeCell ref="T12:W12"/>
    <mergeCell ref="T13:W13"/>
    <mergeCell ref="T14:W14"/>
    <mergeCell ref="T15:W15"/>
    <mergeCell ref="AB13:AE13"/>
    <mergeCell ref="AB14:AE14"/>
    <mergeCell ref="AB15:AE15"/>
    <mergeCell ref="AB16:AE16"/>
    <mergeCell ref="T16:W16"/>
    <mergeCell ref="D90:M90"/>
    <mergeCell ref="D91:M91"/>
    <mergeCell ref="D92:M92"/>
    <mergeCell ref="D94:M94"/>
    <mergeCell ref="D95:M95"/>
    <mergeCell ref="D96:M96"/>
    <mergeCell ref="D97:M97"/>
    <mergeCell ref="Q92:S92"/>
    <mergeCell ref="D101:M101"/>
    <mergeCell ref="Q93:S93"/>
    <mergeCell ref="Q90:S90"/>
    <mergeCell ref="Q91:S91"/>
    <mergeCell ref="Q94:S94"/>
    <mergeCell ref="Q95:S95"/>
    <mergeCell ref="Q105:S105"/>
    <mergeCell ref="Q106:S106"/>
    <mergeCell ref="Q107:S107"/>
    <mergeCell ref="Q108:S108"/>
    <mergeCell ref="Q109:S109"/>
    <mergeCell ref="Q110:S110"/>
    <mergeCell ref="Q111:S111"/>
    <mergeCell ref="Q96:S96"/>
    <mergeCell ref="Q97:S97"/>
    <mergeCell ref="Q98:S98"/>
    <mergeCell ref="Q99:S99"/>
    <mergeCell ref="Q100:S100"/>
    <mergeCell ref="Q101:S101"/>
    <mergeCell ref="Q102:S102"/>
    <mergeCell ref="Q86:S86"/>
    <mergeCell ref="Q87:S87"/>
    <mergeCell ref="Q88:S88"/>
    <mergeCell ref="Q89:S89"/>
    <mergeCell ref="B87:M87"/>
    <mergeCell ref="D85:M85"/>
    <mergeCell ref="Q73:S73"/>
    <mergeCell ref="Q74:S74"/>
    <mergeCell ref="Q75:S75"/>
    <mergeCell ref="Q76:S76"/>
    <mergeCell ref="Q77:S77"/>
    <mergeCell ref="Q78:S78"/>
    <mergeCell ref="Q79:S79"/>
    <mergeCell ref="Q80:S80"/>
    <mergeCell ref="Q81:S81"/>
    <mergeCell ref="Q72:S72"/>
    <mergeCell ref="Q61:S61"/>
    <mergeCell ref="D61:M61"/>
    <mergeCell ref="D62:M62"/>
    <mergeCell ref="D39:M39"/>
    <mergeCell ref="D40:M40"/>
    <mergeCell ref="D45:M45"/>
    <mergeCell ref="D46:M46"/>
    <mergeCell ref="D41:M41"/>
    <mergeCell ref="D49:M49"/>
    <mergeCell ref="D51:M51"/>
    <mergeCell ref="D52:M52"/>
    <mergeCell ref="D53:M53"/>
    <mergeCell ref="D54:M54"/>
    <mergeCell ref="D55:M55"/>
    <mergeCell ref="D63:M63"/>
    <mergeCell ref="D44:M44"/>
    <mergeCell ref="N49:P49"/>
    <mergeCell ref="Q62:S62"/>
    <mergeCell ref="Q63:S63"/>
    <mergeCell ref="Q64:S64"/>
    <mergeCell ref="Q65:S65"/>
    <mergeCell ref="Q66:S66"/>
    <mergeCell ref="Q67:S67"/>
    <mergeCell ref="Q70:S70"/>
    <mergeCell ref="Q56:S56"/>
    <mergeCell ref="Q47:S47"/>
    <mergeCell ref="Q48:S48"/>
    <mergeCell ref="Q49:S49"/>
    <mergeCell ref="Q57:S57"/>
    <mergeCell ref="Q59:S59"/>
    <mergeCell ref="Q60:S60"/>
    <mergeCell ref="Q58:S58"/>
    <mergeCell ref="Q50:S50"/>
    <mergeCell ref="Q51:S51"/>
    <mergeCell ref="Q52:S52"/>
    <mergeCell ref="Q53:S53"/>
    <mergeCell ref="Q54:S54"/>
    <mergeCell ref="Q55:S55"/>
    <mergeCell ref="Q42:S42"/>
    <mergeCell ref="Q43:S43"/>
    <mergeCell ref="Q44:S44"/>
    <mergeCell ref="Q45:S45"/>
    <mergeCell ref="Q46:S46"/>
    <mergeCell ref="D50:M50"/>
    <mergeCell ref="C60:M60"/>
    <mergeCell ref="C57:M57"/>
    <mergeCell ref="C48:M48"/>
    <mergeCell ref="C43:M43"/>
    <mergeCell ref="N50:P50"/>
    <mergeCell ref="N51:P51"/>
    <mergeCell ref="N52:P52"/>
    <mergeCell ref="N53:P53"/>
    <mergeCell ref="N54:P54"/>
    <mergeCell ref="N55:P55"/>
    <mergeCell ref="N44:P44"/>
    <mergeCell ref="N45:P45"/>
    <mergeCell ref="N46:P46"/>
    <mergeCell ref="N58:P58"/>
    <mergeCell ref="C38:M38"/>
    <mergeCell ref="B37:M37"/>
    <mergeCell ref="C83:M83"/>
    <mergeCell ref="C78:M78"/>
    <mergeCell ref="C71:M71"/>
    <mergeCell ref="D75:M75"/>
    <mergeCell ref="D79:M79"/>
    <mergeCell ref="D80:M80"/>
    <mergeCell ref="B11:M11"/>
    <mergeCell ref="B18:M18"/>
    <mergeCell ref="B16:M16"/>
    <mergeCell ref="B14:L14"/>
    <mergeCell ref="B12:M12"/>
    <mergeCell ref="A1:AQ1"/>
    <mergeCell ref="AA6:AB6"/>
    <mergeCell ref="AE6:AI6"/>
    <mergeCell ref="AL6:AM6"/>
    <mergeCell ref="U7:V7"/>
    <mergeCell ref="W7:X7"/>
    <mergeCell ref="Y7:AC7"/>
    <mergeCell ref="AD7:AE7"/>
    <mergeCell ref="AF7:AH7"/>
    <mergeCell ref="AO7:AQ7"/>
    <mergeCell ref="AJ8:AN9"/>
    <mergeCell ref="AO8:AR9"/>
    <mergeCell ref="T9:W9"/>
    <mergeCell ref="X9:AA9"/>
    <mergeCell ref="AB9:AE9"/>
    <mergeCell ref="AF9:AI9"/>
    <mergeCell ref="A8:A9"/>
    <mergeCell ref="B8:M9"/>
    <mergeCell ref="N8:P9"/>
    <mergeCell ref="Q8:S9"/>
    <mergeCell ref="T8:AA8"/>
    <mergeCell ref="AB8:AI8"/>
    <mergeCell ref="AO11:AR11"/>
    <mergeCell ref="T11:W11"/>
    <mergeCell ref="B113:M113"/>
    <mergeCell ref="AJ113:AN113"/>
    <mergeCell ref="AO113:AR113"/>
    <mergeCell ref="AB112:AE112"/>
    <mergeCell ref="T112:W112"/>
    <mergeCell ref="AB11:AE11"/>
    <mergeCell ref="X112:AA112"/>
    <mergeCell ref="Q112:S112"/>
    <mergeCell ref="N112:P112"/>
    <mergeCell ref="X11:AA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T10:W10"/>
    <mergeCell ref="Q10:S10"/>
    <mergeCell ref="Q11:S11"/>
    <mergeCell ref="N11:P11"/>
    <mergeCell ref="Q26:S26"/>
    <mergeCell ref="Q27:S27"/>
    <mergeCell ref="Q28:S28"/>
    <mergeCell ref="N20:P20"/>
    <mergeCell ref="N21:P21"/>
    <mergeCell ref="N22:P22"/>
    <mergeCell ref="N23:P23"/>
    <mergeCell ref="N24:P24"/>
    <mergeCell ref="N25:P25"/>
    <mergeCell ref="N26:P26"/>
    <mergeCell ref="N27:P27"/>
    <mergeCell ref="N28:P28"/>
    <mergeCell ref="T22:W22"/>
    <mergeCell ref="T23:W23"/>
    <mergeCell ref="T24:W24"/>
    <mergeCell ref="T25:W25"/>
    <mergeCell ref="T26:W26"/>
    <mergeCell ref="T27:W27"/>
    <mergeCell ref="Q29:S29"/>
    <mergeCell ref="Q30:S30"/>
    <mergeCell ref="Q31:S31"/>
    <mergeCell ref="Q32:S32"/>
    <mergeCell ref="Q33:S33"/>
    <mergeCell ref="Q37:S37"/>
    <mergeCell ref="Q38:S38"/>
    <mergeCell ref="Q39:S39"/>
    <mergeCell ref="Q40:S40"/>
    <mergeCell ref="AF112:AI112"/>
    <mergeCell ref="AJ11:AN11"/>
    <mergeCell ref="AJ112:AN112"/>
    <mergeCell ref="AF11:AI11"/>
    <mergeCell ref="AJ12:AN12"/>
    <mergeCell ref="AJ13:AN13"/>
    <mergeCell ref="AJ14:AN14"/>
    <mergeCell ref="AJ15:AN15"/>
    <mergeCell ref="AJ16:AN16"/>
    <mergeCell ref="AF20:AI20"/>
    <mergeCell ref="AF12:AI12"/>
    <mergeCell ref="AF13:AI13"/>
    <mergeCell ref="AF14:AI14"/>
    <mergeCell ref="AF15:AI15"/>
    <mergeCell ref="AF16:AI16"/>
    <mergeCell ref="AF21:AI21"/>
    <mergeCell ref="AF22:AI22"/>
    <mergeCell ref="AF23:AI23"/>
    <mergeCell ref="AF24:AI24"/>
    <mergeCell ref="AF25:AI25"/>
    <mergeCell ref="AF26:AI26"/>
    <mergeCell ref="AF27:AI27"/>
    <mergeCell ref="AF28:AI28"/>
    <mergeCell ref="AJ20:AN20"/>
  </mergeCells>
  <pageMargins left="0.21" right="0.13" top="0.42" bottom="0.27" header="0.3" footer="0.19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3"/>
  </sheetPr>
  <dimension ref="A1:BA330"/>
  <sheetViews>
    <sheetView view="pageLayout" zoomScale="140" zoomScaleNormal="85" zoomScaleSheetLayoutView="130" zoomScalePageLayoutView="140" workbookViewId="0">
      <selection activeCell="AR16" sqref="AR16:AV16"/>
    </sheetView>
  </sheetViews>
  <sheetFormatPr defaultColWidth="2.7109375" defaultRowHeight="17.25" x14ac:dyDescent="0.3"/>
  <cols>
    <col min="1" max="1" width="3.28515625" style="83" customWidth="1"/>
    <col min="2" max="2" width="2.85546875" style="83" customWidth="1"/>
    <col min="3" max="3" width="5.28515625" style="83" customWidth="1"/>
    <col min="4" max="20" width="2.7109375" style="83" customWidth="1"/>
    <col min="21" max="21" width="4.140625" style="83" customWidth="1"/>
    <col min="22" max="24" width="3.28515625" style="83" customWidth="1"/>
    <col min="25" max="31" width="2.7109375" style="83" customWidth="1"/>
    <col min="32" max="32" width="2.85546875" style="83" customWidth="1"/>
    <col min="33" max="33" width="3.28515625" style="83" customWidth="1"/>
    <col min="34" max="34" width="3.140625" style="83" customWidth="1"/>
    <col min="35" max="42" width="2.7109375" style="83" customWidth="1"/>
    <col min="43" max="43" width="3.28515625" style="83" customWidth="1"/>
    <col min="44" max="49" width="2.7109375" style="83" customWidth="1"/>
    <col min="50" max="50" width="2.140625" style="83" customWidth="1"/>
    <col min="51" max="51" width="3.140625" style="83" customWidth="1"/>
    <col min="52" max="52" width="2.7109375" style="83" customWidth="1"/>
    <col min="53" max="53" width="8.42578125" style="83" customWidth="1"/>
    <col min="54" max="16384" width="2.7109375" style="83"/>
  </cols>
  <sheetData>
    <row r="1" spans="1:53" ht="26.25" customHeight="1" x14ac:dyDescent="0.3">
      <c r="A1" s="846" t="s">
        <v>97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6"/>
      <c r="AM1" s="846"/>
      <c r="AN1" s="846"/>
      <c r="AO1" s="846"/>
      <c r="AP1" s="846"/>
      <c r="AQ1" s="846"/>
      <c r="AR1" s="846"/>
      <c r="AS1" s="846"/>
      <c r="AT1" s="846"/>
      <c r="AU1" s="846"/>
      <c r="AV1" s="846"/>
      <c r="AW1" s="846"/>
      <c r="AX1" s="846"/>
      <c r="AY1" s="846"/>
      <c r="AZ1" s="94"/>
    </row>
    <row r="2" spans="1:53" ht="20.100000000000001" customHeight="1" x14ac:dyDescent="0.3">
      <c r="A2" s="37" t="s">
        <v>98</v>
      </c>
      <c r="B2" s="37"/>
      <c r="C2" s="37"/>
      <c r="D2" s="37"/>
      <c r="E2" s="37"/>
      <c r="F2" s="37"/>
      <c r="G2" s="37"/>
      <c r="H2" s="92"/>
      <c r="I2" s="92"/>
      <c r="J2" s="93" t="s">
        <v>155</v>
      </c>
      <c r="K2" s="92"/>
      <c r="L2" s="92"/>
      <c r="M2" s="92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94"/>
    </row>
    <row r="3" spans="1:53" ht="20.100000000000001" customHeight="1" x14ac:dyDescent="0.3">
      <c r="A3" s="37" t="s">
        <v>99</v>
      </c>
      <c r="B3" s="37"/>
      <c r="C3" s="37"/>
      <c r="D3" s="37"/>
      <c r="E3" s="37"/>
      <c r="F3" s="37"/>
      <c r="G3" s="37"/>
      <c r="H3" s="92"/>
      <c r="I3" s="92"/>
      <c r="J3" s="93" t="s">
        <v>303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</row>
    <row r="4" spans="1:53" ht="20.100000000000001" customHeight="1" x14ac:dyDescent="0.3">
      <c r="A4" s="95" t="s">
        <v>36</v>
      </c>
      <c r="B4" s="96"/>
      <c r="C4" s="92"/>
      <c r="D4" s="92"/>
      <c r="E4" s="92"/>
      <c r="F4" s="92"/>
      <c r="G4" s="92"/>
      <c r="H4" s="92"/>
      <c r="I4" s="92"/>
      <c r="J4" s="92" t="str">
        <f>'ข้อมูลโครงการ '!D3</f>
        <v>37 หมู่ 8 ต.หนองหงส์ อ.ทุ่งสง จ.นครศรีธรรมราช</v>
      </c>
      <c r="K4" s="92"/>
      <c r="L4" s="92"/>
      <c r="M4" s="92"/>
      <c r="N4" s="92"/>
      <c r="O4" s="94"/>
      <c r="P4" s="92"/>
      <c r="Q4" s="92"/>
      <c r="R4" s="92"/>
      <c r="S4" s="92"/>
      <c r="T4" s="92"/>
      <c r="U4" s="92"/>
      <c r="V4" s="92"/>
      <c r="W4" s="92"/>
      <c r="X4" s="92"/>
      <c r="Y4" s="95"/>
      <c r="Z4" s="92"/>
      <c r="AA4" s="92"/>
      <c r="AB4" s="92"/>
      <c r="AC4" s="93"/>
      <c r="AD4" s="93"/>
      <c r="AE4" s="93"/>
      <c r="AF4" s="95" t="s">
        <v>32</v>
      </c>
      <c r="AG4" s="93"/>
      <c r="AH4" s="93"/>
      <c r="AI4" s="178">
        <f>'ข้อมูลโครงการ '!D5</f>
        <v>0</v>
      </c>
      <c r="AJ4" s="93"/>
      <c r="AK4" s="93"/>
      <c r="AL4" s="93"/>
      <c r="AM4" s="93"/>
      <c r="AN4" s="92"/>
      <c r="AO4" s="95"/>
      <c r="AP4" s="92"/>
      <c r="AQ4" s="92"/>
      <c r="AR4" s="92"/>
      <c r="AS4" s="94"/>
      <c r="AT4" s="94"/>
      <c r="AU4" s="94"/>
      <c r="AV4" s="94"/>
      <c r="AW4" s="94"/>
      <c r="AX4" s="94"/>
      <c r="AY4" s="94"/>
      <c r="AZ4" s="94"/>
    </row>
    <row r="5" spans="1:53" ht="20.100000000000001" customHeight="1" x14ac:dyDescent="0.3">
      <c r="A5" s="95" t="s">
        <v>100</v>
      </c>
      <c r="B5" s="95"/>
      <c r="C5" s="94"/>
      <c r="D5" s="94"/>
      <c r="E5" s="94"/>
      <c r="F5" s="94"/>
      <c r="G5" s="94"/>
      <c r="H5" s="94"/>
      <c r="I5" s="94"/>
      <c r="J5" s="94" t="str">
        <f>'ข้อมูลโครงการ '!D14</f>
        <v>โรงเรียนโสตศึกษาจังหวัดนครศรีธรรมราช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37"/>
      <c r="AP5" s="97"/>
      <c r="AQ5" s="97"/>
      <c r="AR5" s="97"/>
      <c r="AS5" s="94"/>
      <c r="AT5" s="94"/>
      <c r="AU5" s="94"/>
      <c r="AV5" s="94"/>
      <c r="AW5" s="94"/>
      <c r="AX5" s="94"/>
      <c r="AY5" s="94"/>
      <c r="AZ5" s="94"/>
    </row>
    <row r="6" spans="1:53" ht="20.100000000000001" customHeight="1" x14ac:dyDescent="0.3">
      <c r="A6" s="95" t="s">
        <v>37</v>
      </c>
      <c r="B6" s="95"/>
      <c r="C6" s="94"/>
      <c r="D6" s="94"/>
      <c r="E6" s="94"/>
      <c r="F6" s="94"/>
      <c r="G6" s="94"/>
      <c r="H6" s="94"/>
      <c r="I6" s="94"/>
      <c r="J6" s="94" t="str">
        <f>'ข้อมูลโครงการ '!D7</f>
        <v>นายสายัณห์  เจริญชัย , นายทินรัตน์  ชูจันทร์ ,  นายพีรพัฒน์  ถาวรภักดี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5"/>
      <c r="Z6" s="94"/>
      <c r="AA6" s="94"/>
      <c r="AB6" s="94"/>
      <c r="AC6" s="94"/>
      <c r="AD6" s="94"/>
      <c r="AE6" s="94"/>
      <c r="AF6" s="95" t="s">
        <v>38</v>
      </c>
      <c r="AG6" s="94"/>
      <c r="AH6" s="94"/>
      <c r="AI6" s="847">
        <v>1</v>
      </c>
      <c r="AJ6" s="847"/>
      <c r="AK6" s="95" t="s">
        <v>41</v>
      </c>
      <c r="AL6" s="94"/>
      <c r="AM6" s="847" t="s">
        <v>297</v>
      </c>
      <c r="AN6" s="847"/>
      <c r="AO6" s="847"/>
      <c r="AP6" s="847"/>
      <c r="AQ6" s="847"/>
      <c r="AR6" s="37" t="s">
        <v>42</v>
      </c>
      <c r="AS6" s="94"/>
      <c r="AT6" s="847">
        <v>2566</v>
      </c>
      <c r="AU6" s="847"/>
      <c r="AV6" s="94"/>
      <c r="AW6" s="94"/>
      <c r="AX6" s="94"/>
      <c r="AY6" s="94"/>
      <c r="AZ6" s="94"/>
    </row>
    <row r="7" spans="1:53" ht="16.5" customHeight="1" thickBot="1" x14ac:dyDescent="0.35">
      <c r="A7" s="95"/>
      <c r="B7" s="95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77"/>
      <c r="U7" s="77"/>
      <c r="V7" s="77"/>
      <c r="W7" s="77"/>
      <c r="X7" s="77"/>
      <c r="Y7" s="95"/>
      <c r="Z7" s="94"/>
      <c r="AA7" s="94"/>
      <c r="AB7" s="98"/>
      <c r="AC7" s="848"/>
      <c r="AD7" s="848"/>
      <c r="AE7" s="849"/>
      <c r="AF7" s="849"/>
      <c r="AG7" s="849"/>
      <c r="AH7" s="849"/>
      <c r="AI7" s="849"/>
      <c r="AJ7" s="849"/>
      <c r="AK7" s="849"/>
      <c r="AL7" s="847"/>
      <c r="AM7" s="847"/>
      <c r="AN7" s="850"/>
      <c r="AO7" s="850"/>
      <c r="AP7" s="850"/>
      <c r="AQ7" s="94"/>
      <c r="AR7" s="94"/>
      <c r="AS7" s="94"/>
      <c r="AT7" s="94"/>
      <c r="AU7" s="94"/>
      <c r="AV7" s="94"/>
      <c r="AW7" s="1163" t="s">
        <v>101</v>
      </c>
      <c r="AX7" s="1163"/>
      <c r="AY7" s="1163"/>
      <c r="AZ7" s="94"/>
    </row>
    <row r="8" spans="1:53" ht="18.75" customHeight="1" thickTop="1" x14ac:dyDescent="0.3">
      <c r="A8" s="829" t="s">
        <v>11</v>
      </c>
      <c r="B8" s="1164"/>
      <c r="C8" s="835" t="s">
        <v>12</v>
      </c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 t="s">
        <v>13</v>
      </c>
      <c r="W8" s="835"/>
      <c r="X8" s="835"/>
      <c r="Y8" s="835" t="s">
        <v>14</v>
      </c>
      <c r="Z8" s="835"/>
      <c r="AA8" s="835"/>
      <c r="AB8" s="842" t="s">
        <v>111</v>
      </c>
      <c r="AC8" s="843"/>
      <c r="AD8" s="843"/>
      <c r="AE8" s="843"/>
      <c r="AF8" s="843"/>
      <c r="AG8" s="843"/>
      <c r="AH8" s="843"/>
      <c r="AI8" s="844"/>
      <c r="AJ8" s="845" t="s">
        <v>19</v>
      </c>
      <c r="AK8" s="845"/>
      <c r="AL8" s="845"/>
      <c r="AM8" s="845"/>
      <c r="AN8" s="845"/>
      <c r="AO8" s="845"/>
      <c r="AP8" s="845"/>
      <c r="AQ8" s="845"/>
      <c r="AR8" s="829" t="s">
        <v>39</v>
      </c>
      <c r="AS8" s="830"/>
      <c r="AT8" s="830"/>
      <c r="AU8" s="830"/>
      <c r="AV8" s="831"/>
      <c r="AW8" s="835" t="s">
        <v>21</v>
      </c>
      <c r="AX8" s="835"/>
      <c r="AY8" s="835"/>
      <c r="AZ8" s="835"/>
      <c r="BA8" s="169"/>
    </row>
    <row r="9" spans="1:53" ht="18.75" customHeight="1" thickBot="1" x14ac:dyDescent="0.35">
      <c r="A9" s="841"/>
      <c r="B9" s="1165"/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6"/>
      <c r="V9" s="836"/>
      <c r="W9" s="836"/>
      <c r="X9" s="836"/>
      <c r="Y9" s="836"/>
      <c r="Z9" s="836"/>
      <c r="AA9" s="836"/>
      <c r="AB9" s="837" t="s">
        <v>23</v>
      </c>
      <c r="AC9" s="838"/>
      <c r="AD9" s="838"/>
      <c r="AE9" s="839"/>
      <c r="AF9" s="837" t="s">
        <v>22</v>
      </c>
      <c r="AG9" s="838"/>
      <c r="AH9" s="838"/>
      <c r="AI9" s="839"/>
      <c r="AJ9" s="840" t="s">
        <v>23</v>
      </c>
      <c r="AK9" s="840"/>
      <c r="AL9" s="840"/>
      <c r="AM9" s="840"/>
      <c r="AN9" s="840" t="s">
        <v>22</v>
      </c>
      <c r="AO9" s="840"/>
      <c r="AP9" s="840"/>
      <c r="AQ9" s="840"/>
      <c r="AR9" s="832"/>
      <c r="AS9" s="833"/>
      <c r="AT9" s="833"/>
      <c r="AU9" s="833"/>
      <c r="AV9" s="834"/>
      <c r="AW9" s="836"/>
      <c r="AX9" s="836"/>
      <c r="AY9" s="836"/>
      <c r="AZ9" s="836"/>
      <c r="BA9" s="169"/>
    </row>
    <row r="10" spans="1:53" ht="5.0999999999999996" customHeight="1" thickTop="1" x14ac:dyDescent="0.3">
      <c r="A10" s="99"/>
      <c r="B10" s="100"/>
      <c r="C10" s="159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59"/>
      <c r="W10" s="147"/>
      <c r="X10" s="160"/>
      <c r="Y10" s="159"/>
      <c r="Z10" s="147"/>
      <c r="AA10" s="160"/>
      <c r="AB10" s="101"/>
      <c r="AC10" s="102"/>
      <c r="AD10" s="102"/>
      <c r="AE10" s="103"/>
      <c r="AF10" s="101"/>
      <c r="AG10" s="102"/>
      <c r="AH10" s="102"/>
      <c r="AI10" s="103"/>
      <c r="AJ10" s="101"/>
      <c r="AK10" s="102"/>
      <c r="AL10" s="102"/>
      <c r="AM10" s="103"/>
      <c r="AN10" s="101"/>
      <c r="AO10" s="102"/>
      <c r="AP10" s="102"/>
      <c r="AQ10" s="103"/>
      <c r="AR10" s="104"/>
      <c r="AS10" s="105"/>
      <c r="AT10" s="105"/>
      <c r="AU10" s="105"/>
      <c r="AV10" s="105"/>
      <c r="AW10" s="159"/>
      <c r="AX10" s="147"/>
      <c r="AY10" s="147"/>
      <c r="AZ10" s="160"/>
      <c r="BA10" s="169"/>
    </row>
    <row r="11" spans="1:53" ht="19.5" customHeight="1" x14ac:dyDescent="0.3">
      <c r="A11" s="993"/>
      <c r="B11" s="994"/>
      <c r="C11" s="1166" t="s">
        <v>178</v>
      </c>
      <c r="D11" s="1167"/>
      <c r="E11" s="1167"/>
      <c r="F11" s="1167"/>
      <c r="G11" s="1167"/>
      <c r="H11" s="1167"/>
      <c r="I11" s="1167"/>
      <c r="J11" s="1167"/>
      <c r="K11" s="1167"/>
      <c r="L11" s="1167"/>
      <c r="M11" s="1167"/>
      <c r="N11" s="1167"/>
      <c r="O11" s="1167"/>
      <c r="P11" s="1167"/>
      <c r="Q11" s="1167"/>
      <c r="R11" s="1167"/>
      <c r="S11" s="1167"/>
      <c r="T11" s="1167"/>
      <c r="U11" s="1168"/>
      <c r="V11" s="170"/>
      <c r="W11" s="171"/>
      <c r="X11" s="172"/>
      <c r="Y11" s="170"/>
      <c r="Z11" s="171"/>
      <c r="AA11" s="172"/>
      <c r="AB11" s="153"/>
      <c r="AC11" s="154"/>
      <c r="AD11" s="154"/>
      <c r="AE11" s="155"/>
      <c r="AF11" s="153"/>
      <c r="AG11" s="154"/>
      <c r="AH11" s="154"/>
      <c r="AI11" s="155"/>
      <c r="AJ11" s="153"/>
      <c r="AK11" s="154"/>
      <c r="AL11" s="154"/>
      <c r="AM11" s="155"/>
      <c r="AN11" s="153"/>
      <c r="AO11" s="154"/>
      <c r="AP11" s="154"/>
      <c r="AQ11" s="155"/>
      <c r="AR11" s="156"/>
      <c r="AS11" s="157"/>
      <c r="AT11" s="157"/>
      <c r="AU11" s="157"/>
      <c r="AV11" s="157"/>
      <c r="AW11" s="689"/>
      <c r="AX11" s="782"/>
      <c r="AY11" s="782"/>
      <c r="AZ11" s="690"/>
      <c r="BA11" s="169"/>
    </row>
    <row r="12" spans="1:53" ht="19.5" customHeight="1" x14ac:dyDescent="0.3">
      <c r="A12" s="191"/>
      <c r="B12" s="192"/>
      <c r="C12" s="856" t="s">
        <v>304</v>
      </c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  <c r="P12" s="857"/>
      <c r="Q12" s="857"/>
      <c r="R12" s="857"/>
      <c r="S12" s="857"/>
      <c r="T12" s="857"/>
      <c r="U12" s="858"/>
      <c r="V12" s="170"/>
      <c r="W12" s="171"/>
      <c r="X12" s="172"/>
      <c r="Y12" s="170"/>
      <c r="Z12" s="171"/>
      <c r="AA12" s="172"/>
      <c r="AB12" s="153"/>
      <c r="AC12" s="154"/>
      <c r="AD12" s="154"/>
      <c r="AE12" s="155"/>
      <c r="AF12" s="153"/>
      <c r="AG12" s="154"/>
      <c r="AH12" s="154"/>
      <c r="AI12" s="155"/>
      <c r="AJ12" s="153"/>
      <c r="AK12" s="154"/>
      <c r="AL12" s="154"/>
      <c r="AM12" s="155"/>
      <c r="AN12" s="153"/>
      <c r="AO12" s="154"/>
      <c r="AP12" s="154"/>
      <c r="AQ12" s="155"/>
      <c r="AR12" s="156"/>
      <c r="AS12" s="157"/>
      <c r="AT12" s="157"/>
      <c r="AU12" s="157"/>
      <c r="AV12" s="157"/>
      <c r="AW12" s="170"/>
      <c r="AX12" s="171"/>
      <c r="AY12" s="171"/>
      <c r="AZ12" s="172"/>
      <c r="BA12" s="169"/>
    </row>
    <row r="13" spans="1:53" ht="19.5" customHeight="1" x14ac:dyDescent="0.3">
      <c r="A13" s="191"/>
      <c r="B13" s="348">
        <v>1</v>
      </c>
      <c r="C13" s="862" t="s">
        <v>305</v>
      </c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4"/>
      <c r="V13" s="170"/>
      <c r="W13" s="171"/>
      <c r="X13" s="172"/>
      <c r="Y13" s="826" t="s">
        <v>57</v>
      </c>
      <c r="Z13" s="827"/>
      <c r="AA13" s="828"/>
      <c r="AB13" s="1150"/>
      <c r="AC13" s="1151"/>
      <c r="AD13" s="1151"/>
      <c r="AE13" s="1152"/>
      <c r="AF13" s="1155">
        <v>11517927.26</v>
      </c>
      <c r="AG13" s="1156"/>
      <c r="AH13" s="1156"/>
      <c r="AI13" s="1157"/>
      <c r="AJ13" s="1169"/>
      <c r="AK13" s="1170"/>
      <c r="AL13" s="1170"/>
      <c r="AM13" s="1171"/>
      <c r="AN13" s="1147">
        <v>2539797.2400000002</v>
      </c>
      <c r="AO13" s="1148"/>
      <c r="AP13" s="1148"/>
      <c r="AQ13" s="1149"/>
      <c r="AR13" s="1158">
        <f>+AF13+AN13</f>
        <v>14057724.5</v>
      </c>
      <c r="AS13" s="1159"/>
      <c r="AT13" s="1159"/>
      <c r="AU13" s="1159"/>
      <c r="AV13" s="1160"/>
      <c r="AW13" s="170"/>
      <c r="AX13" s="171"/>
      <c r="AY13" s="171"/>
      <c r="AZ13" s="172"/>
      <c r="BA13" s="169"/>
    </row>
    <row r="14" spans="1:53" ht="19.5" customHeight="1" x14ac:dyDescent="0.3">
      <c r="A14" s="191"/>
      <c r="B14" s="348">
        <v>2</v>
      </c>
      <c r="C14" s="862" t="s">
        <v>306</v>
      </c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3"/>
      <c r="R14" s="863"/>
      <c r="S14" s="863"/>
      <c r="T14" s="863"/>
      <c r="U14" s="864"/>
      <c r="V14" s="170"/>
      <c r="W14" s="171"/>
      <c r="X14" s="172"/>
      <c r="Y14" s="826" t="s">
        <v>57</v>
      </c>
      <c r="Z14" s="827"/>
      <c r="AA14" s="828"/>
      <c r="AB14" s="1150"/>
      <c r="AC14" s="1151"/>
      <c r="AD14" s="1151"/>
      <c r="AE14" s="1152"/>
      <c r="AF14" s="1147">
        <v>6200776</v>
      </c>
      <c r="AG14" s="1148"/>
      <c r="AH14" s="1148"/>
      <c r="AI14" s="1149"/>
      <c r="AJ14" s="1169"/>
      <c r="AK14" s="1170"/>
      <c r="AL14" s="1170"/>
      <c r="AM14" s="1171"/>
      <c r="AN14" s="1147">
        <f>+AN101+AN109+AN117+AN129+AN132+AN136+AN159+AN167+AN187+AN191</f>
        <v>2210064.5</v>
      </c>
      <c r="AO14" s="1148"/>
      <c r="AP14" s="1148"/>
      <c r="AQ14" s="1149"/>
      <c r="AR14" s="1158">
        <f t="shared" ref="AR14:AR17" si="0">+AF14+AN14</f>
        <v>8410840.5</v>
      </c>
      <c r="AS14" s="1159"/>
      <c r="AT14" s="1159"/>
      <c r="AU14" s="1159"/>
      <c r="AV14" s="1160"/>
      <c r="AW14" s="170"/>
      <c r="AX14" s="171"/>
      <c r="AY14" s="171"/>
      <c r="AZ14" s="172"/>
      <c r="BA14" s="169"/>
    </row>
    <row r="15" spans="1:53" ht="19.5" customHeight="1" x14ac:dyDescent="0.3">
      <c r="A15" s="191"/>
      <c r="B15" s="348">
        <v>3</v>
      </c>
      <c r="C15" s="246" t="s">
        <v>307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115"/>
      <c r="O15" s="151"/>
      <c r="P15" s="151"/>
      <c r="Q15" s="151"/>
      <c r="R15" s="151"/>
      <c r="S15" s="151"/>
      <c r="T15" s="151"/>
      <c r="U15" s="151"/>
      <c r="V15" s="170"/>
      <c r="W15" s="171"/>
      <c r="X15" s="172"/>
      <c r="Y15" s="826" t="s">
        <v>57</v>
      </c>
      <c r="Z15" s="827"/>
      <c r="AA15" s="828"/>
      <c r="AB15" s="1150"/>
      <c r="AC15" s="1151"/>
      <c r="AD15" s="1151"/>
      <c r="AE15" s="1152"/>
      <c r="AF15" s="1147">
        <v>179414</v>
      </c>
      <c r="AG15" s="1148"/>
      <c r="AH15" s="1148"/>
      <c r="AI15" s="1149"/>
      <c r="AJ15" s="1169"/>
      <c r="AK15" s="1170"/>
      <c r="AL15" s="1170"/>
      <c r="AM15" s="1171"/>
      <c r="AN15" s="1147">
        <v>22700</v>
      </c>
      <c r="AO15" s="1148"/>
      <c r="AP15" s="1148"/>
      <c r="AQ15" s="1149"/>
      <c r="AR15" s="1158">
        <f t="shared" si="0"/>
        <v>202114</v>
      </c>
      <c r="AS15" s="1159"/>
      <c r="AT15" s="1159"/>
      <c r="AU15" s="1159"/>
      <c r="AV15" s="1160"/>
      <c r="AW15" s="170"/>
      <c r="AX15" s="171"/>
      <c r="AY15" s="171"/>
      <c r="AZ15" s="172"/>
      <c r="BA15" s="169"/>
    </row>
    <row r="16" spans="1:53" ht="19.5" customHeight="1" x14ac:dyDescent="0.3">
      <c r="A16" s="191"/>
      <c r="B16" s="348">
        <v>4</v>
      </c>
      <c r="C16" s="862" t="s">
        <v>308</v>
      </c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3"/>
      <c r="R16" s="863"/>
      <c r="S16" s="863"/>
      <c r="T16" s="863"/>
      <c r="U16" s="864"/>
      <c r="V16" s="170"/>
      <c r="W16" s="171"/>
      <c r="X16" s="172"/>
      <c r="Y16" s="826" t="s">
        <v>57</v>
      </c>
      <c r="Z16" s="827"/>
      <c r="AA16" s="828"/>
      <c r="AB16" s="1150"/>
      <c r="AC16" s="1151"/>
      <c r="AD16" s="1151"/>
      <c r="AE16" s="1152"/>
      <c r="AF16" s="1147">
        <v>345058</v>
      </c>
      <c r="AG16" s="1148"/>
      <c r="AH16" s="1148"/>
      <c r="AI16" s="1149"/>
      <c r="AJ16" s="1169"/>
      <c r="AK16" s="1170"/>
      <c r="AL16" s="1170"/>
      <c r="AM16" s="1171"/>
      <c r="AN16" s="1147">
        <v>119077</v>
      </c>
      <c r="AO16" s="1148"/>
      <c r="AP16" s="1148"/>
      <c r="AQ16" s="1149"/>
      <c r="AR16" s="1158">
        <f t="shared" si="0"/>
        <v>464135</v>
      </c>
      <c r="AS16" s="1159"/>
      <c r="AT16" s="1159"/>
      <c r="AU16" s="1159"/>
      <c r="AV16" s="1160"/>
      <c r="AW16" s="170"/>
      <c r="AX16" s="171"/>
      <c r="AY16" s="171"/>
      <c r="AZ16" s="172"/>
      <c r="BA16" s="169"/>
    </row>
    <row r="17" spans="1:53" ht="19.5" customHeight="1" x14ac:dyDescent="0.3">
      <c r="A17" s="191"/>
      <c r="B17" s="348">
        <v>5</v>
      </c>
      <c r="C17" s="862" t="s">
        <v>309</v>
      </c>
      <c r="D17" s="1223"/>
      <c r="E17" s="1223"/>
      <c r="F17" s="1223"/>
      <c r="G17" s="1223"/>
      <c r="H17" s="1223"/>
      <c r="I17" s="1223"/>
      <c r="J17" s="1223"/>
      <c r="K17" s="1223"/>
      <c r="L17" s="1223"/>
      <c r="M17" s="1223"/>
      <c r="N17" s="1223"/>
      <c r="O17" s="1223"/>
      <c r="P17" s="1223"/>
      <c r="Q17" s="1223"/>
      <c r="R17" s="1223"/>
      <c r="S17" s="1223"/>
      <c r="T17" s="1223"/>
      <c r="U17" s="1224"/>
      <c r="V17" s="170"/>
      <c r="W17" s="171"/>
      <c r="X17" s="172"/>
      <c r="Y17" s="826" t="s">
        <v>57</v>
      </c>
      <c r="Z17" s="827"/>
      <c r="AA17" s="828"/>
      <c r="AB17" s="153"/>
      <c r="AC17" s="154"/>
      <c r="AD17" s="154"/>
      <c r="AE17" s="155"/>
      <c r="AF17" s="1147">
        <v>4760</v>
      </c>
      <c r="AG17" s="1148"/>
      <c r="AH17" s="1148"/>
      <c r="AI17" s="1149"/>
      <c r="AJ17" s="1169"/>
      <c r="AK17" s="1170"/>
      <c r="AL17" s="1170"/>
      <c r="AM17" s="1171"/>
      <c r="AN17" s="1147">
        <v>690</v>
      </c>
      <c r="AO17" s="1148"/>
      <c r="AP17" s="1148"/>
      <c r="AQ17" s="1149"/>
      <c r="AR17" s="1158">
        <f t="shared" si="0"/>
        <v>5450</v>
      </c>
      <c r="AS17" s="1159"/>
      <c r="AT17" s="1159"/>
      <c r="AU17" s="1159"/>
      <c r="AV17" s="1160"/>
      <c r="AW17" s="170"/>
      <c r="AX17" s="171"/>
      <c r="AY17" s="171"/>
      <c r="AZ17" s="172"/>
      <c r="BA17" s="169"/>
    </row>
    <row r="18" spans="1:53" ht="19.5" customHeight="1" x14ac:dyDescent="0.3">
      <c r="A18" s="191"/>
      <c r="B18" s="348">
        <v>6</v>
      </c>
      <c r="C18" s="862" t="s">
        <v>310</v>
      </c>
      <c r="D18" s="1223"/>
      <c r="E18" s="1223"/>
      <c r="F18" s="1223"/>
      <c r="G18" s="1223"/>
      <c r="H18" s="1223"/>
      <c r="I18" s="1223"/>
      <c r="J18" s="1223"/>
      <c r="K18" s="1223"/>
      <c r="L18" s="1223"/>
      <c r="M18" s="1223"/>
      <c r="N18" s="1223"/>
      <c r="O18" s="1223"/>
      <c r="P18" s="1223"/>
      <c r="Q18" s="1223"/>
      <c r="R18" s="1223"/>
      <c r="S18" s="1223"/>
      <c r="T18" s="1223"/>
      <c r="U18" s="1224"/>
      <c r="V18" s="170"/>
      <c r="W18" s="171"/>
      <c r="X18" s="172"/>
      <c r="Y18" s="826" t="s">
        <v>57</v>
      </c>
      <c r="Z18" s="827"/>
      <c r="AA18" s="828"/>
      <c r="AB18" s="153"/>
      <c r="AC18" s="154"/>
      <c r="AD18" s="154"/>
      <c r="AE18" s="155"/>
      <c r="AF18" s="153"/>
      <c r="AG18" s="154"/>
      <c r="AH18" s="154"/>
      <c r="AI18" s="155" t="s">
        <v>137</v>
      </c>
      <c r="AJ18" s="153"/>
      <c r="AK18" s="154"/>
      <c r="AL18" s="154"/>
      <c r="AM18" s="155"/>
      <c r="AN18" s="907" t="s">
        <v>137</v>
      </c>
      <c r="AO18" s="908"/>
      <c r="AP18" s="908"/>
      <c r="AQ18" s="909"/>
      <c r="AR18" s="156"/>
      <c r="AS18" s="157"/>
      <c r="AT18" s="157"/>
      <c r="AU18" s="157"/>
      <c r="AV18" s="157" t="s">
        <v>137</v>
      </c>
      <c r="AW18" s="170"/>
      <c r="AX18" s="171"/>
      <c r="AY18" s="171"/>
      <c r="AZ18" s="172"/>
      <c r="BA18" s="169"/>
    </row>
    <row r="19" spans="1:53" ht="19.5" customHeight="1" x14ac:dyDescent="0.3">
      <c r="A19" s="191"/>
      <c r="B19" s="348">
        <v>7</v>
      </c>
      <c r="C19" s="70" t="s">
        <v>311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70"/>
      <c r="W19" s="171"/>
      <c r="X19" s="172"/>
      <c r="Y19" s="826" t="s">
        <v>57</v>
      </c>
      <c r="Z19" s="827"/>
      <c r="AA19" s="828"/>
      <c r="AB19" s="153"/>
      <c r="AC19" s="154"/>
      <c r="AD19" s="154"/>
      <c r="AE19" s="155"/>
      <c r="AF19" s="153"/>
      <c r="AG19" s="154"/>
      <c r="AH19" s="154"/>
      <c r="AI19" s="155" t="s">
        <v>137</v>
      </c>
      <c r="AJ19" s="153"/>
      <c r="AK19" s="154"/>
      <c r="AL19" s="154"/>
      <c r="AM19" s="155"/>
      <c r="AN19" s="907" t="s">
        <v>137</v>
      </c>
      <c r="AO19" s="908"/>
      <c r="AP19" s="908"/>
      <c r="AQ19" s="909"/>
      <c r="AR19" s="156"/>
      <c r="AS19" s="157"/>
      <c r="AT19" s="157"/>
      <c r="AU19" s="157"/>
      <c r="AV19" s="157" t="s">
        <v>137</v>
      </c>
      <c r="AW19" s="170"/>
      <c r="AX19" s="171"/>
      <c r="AY19" s="171"/>
      <c r="AZ19" s="172"/>
      <c r="BA19" s="169"/>
    </row>
    <row r="20" spans="1:53" ht="19.5" customHeight="1" x14ac:dyDescent="0.3">
      <c r="A20" s="191"/>
      <c r="B20" s="348"/>
      <c r="C20" s="689" t="s">
        <v>179</v>
      </c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  <c r="U20" s="690"/>
      <c r="V20" s="170"/>
      <c r="W20" s="171"/>
      <c r="X20" s="172"/>
      <c r="Y20" s="170"/>
      <c r="Z20" s="171"/>
      <c r="AA20" s="172"/>
      <c r="AB20" s="514"/>
      <c r="AC20" s="515"/>
      <c r="AD20" s="515"/>
      <c r="AE20" s="516"/>
      <c r="AF20" s="776">
        <f>SUM(AF13:AF19)</f>
        <v>18247935.259999998</v>
      </c>
      <c r="AG20" s="902"/>
      <c r="AH20" s="902"/>
      <c r="AI20" s="903"/>
      <c r="AJ20" s="153"/>
      <c r="AK20" s="154"/>
      <c r="AL20" s="154"/>
      <c r="AM20" s="155"/>
      <c r="AN20" s="776">
        <f>SUM(AN13:AN19)</f>
        <v>4892328.74</v>
      </c>
      <c r="AO20" s="902"/>
      <c r="AP20" s="902"/>
      <c r="AQ20" s="903"/>
      <c r="AR20" s="1340">
        <f>+AF20+AN20</f>
        <v>23140264</v>
      </c>
      <c r="AS20" s="1341"/>
      <c r="AT20" s="1341"/>
      <c r="AU20" s="1341"/>
      <c r="AV20" s="1342"/>
      <c r="AW20" s="170"/>
      <c r="AX20" s="171"/>
      <c r="AY20" s="171"/>
      <c r="AZ20" s="172"/>
      <c r="BA20" s="169"/>
    </row>
    <row r="21" spans="1:53" ht="19.5" customHeight="1" x14ac:dyDescent="0.3">
      <c r="A21" s="191"/>
      <c r="B21" s="348"/>
      <c r="C21" s="72" t="s">
        <v>312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70"/>
      <c r="W21" s="171"/>
      <c r="X21" s="172"/>
      <c r="Y21" s="189"/>
      <c r="Z21" s="214"/>
      <c r="AA21" s="190"/>
      <c r="AB21" s="153"/>
      <c r="AC21" s="154"/>
      <c r="AD21" s="154"/>
      <c r="AE21" s="155"/>
      <c r="AF21" s="345"/>
      <c r="AG21" s="346"/>
      <c r="AH21" s="346"/>
      <c r="AI21" s="347"/>
      <c r="AJ21" s="153"/>
      <c r="AK21" s="154"/>
      <c r="AL21" s="154"/>
      <c r="AM21" s="155"/>
      <c r="AN21" s="345"/>
      <c r="AO21" s="346"/>
      <c r="AP21" s="346"/>
      <c r="AQ21" s="347"/>
      <c r="AR21" s="156"/>
      <c r="AS21" s="157"/>
      <c r="AT21" s="157"/>
      <c r="AU21" s="157"/>
      <c r="AV21" s="157"/>
      <c r="AW21" s="170"/>
      <c r="AX21" s="171"/>
      <c r="AY21" s="171"/>
      <c r="AZ21" s="172"/>
      <c r="BA21" s="169"/>
    </row>
    <row r="22" spans="1:53" ht="19.5" customHeight="1" x14ac:dyDescent="0.3">
      <c r="A22" s="191"/>
      <c r="B22" s="348">
        <v>1</v>
      </c>
      <c r="C22" s="70" t="s">
        <v>313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70"/>
      <c r="W22" s="171"/>
      <c r="X22" s="172"/>
      <c r="Y22" s="826" t="s">
        <v>57</v>
      </c>
      <c r="Z22" s="827"/>
      <c r="AA22" s="828"/>
      <c r="AB22" s="153"/>
      <c r="AC22" s="154"/>
      <c r="AD22" s="154"/>
      <c r="AE22" s="155"/>
      <c r="AF22" s="1147">
        <v>201600</v>
      </c>
      <c r="AG22" s="1148"/>
      <c r="AH22" s="1148"/>
      <c r="AI22" s="1149"/>
      <c r="AJ22" s="363"/>
      <c r="AK22" s="364"/>
      <c r="AL22" s="364"/>
      <c r="AM22" s="365"/>
      <c r="AN22" s="1230" t="s">
        <v>137</v>
      </c>
      <c r="AO22" s="1231"/>
      <c r="AP22" s="1231"/>
      <c r="AQ22" s="1232"/>
      <c r="AR22" s="1158">
        <f>+AF22</f>
        <v>201600</v>
      </c>
      <c r="AS22" s="1253"/>
      <c r="AT22" s="1253"/>
      <c r="AU22" s="1253"/>
      <c r="AV22" s="1254"/>
      <c r="AW22" s="362">
        <f>SUM(AR22)</f>
        <v>201600</v>
      </c>
      <c r="AX22" s="171"/>
      <c r="AY22" s="171"/>
      <c r="AZ22" s="172"/>
      <c r="BA22" s="169"/>
    </row>
    <row r="23" spans="1:53" ht="19.5" customHeight="1" x14ac:dyDescent="0.3">
      <c r="A23" s="191"/>
      <c r="B23" s="348">
        <v>2</v>
      </c>
      <c r="C23" s="70" t="s">
        <v>314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70"/>
      <c r="W23" s="171"/>
      <c r="X23" s="172"/>
      <c r="Y23" s="826" t="s">
        <v>57</v>
      </c>
      <c r="Z23" s="827"/>
      <c r="AA23" s="828"/>
      <c r="AB23" s="153"/>
      <c r="AC23" s="154"/>
      <c r="AD23" s="154"/>
      <c r="AE23" s="155"/>
      <c r="AF23" s="1230" t="s">
        <v>137</v>
      </c>
      <c r="AG23" s="1231"/>
      <c r="AH23" s="1231"/>
      <c r="AI23" s="1232"/>
      <c r="AJ23" s="153"/>
      <c r="AK23" s="154"/>
      <c r="AL23" s="154"/>
      <c r="AM23" s="155"/>
      <c r="AN23" s="907" t="s">
        <v>137</v>
      </c>
      <c r="AO23" s="908"/>
      <c r="AP23" s="908"/>
      <c r="AQ23" s="909"/>
      <c r="AR23" s="156"/>
      <c r="AS23" s="157"/>
      <c r="AT23" s="157"/>
      <c r="AU23" s="157"/>
      <c r="AV23" s="361" t="s">
        <v>137</v>
      </c>
      <c r="AW23" s="170"/>
      <c r="AX23" s="171"/>
      <c r="AY23" s="171"/>
      <c r="AZ23" s="172"/>
      <c r="BA23" s="169"/>
    </row>
    <row r="24" spans="1:53" ht="19.5" customHeight="1" x14ac:dyDescent="0.3">
      <c r="A24" s="191"/>
      <c r="B24" s="348"/>
      <c r="C24" s="689" t="s">
        <v>315</v>
      </c>
      <c r="D24" s="782"/>
      <c r="E24" s="782"/>
      <c r="F24" s="782"/>
      <c r="G24" s="782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  <c r="U24" s="690"/>
      <c r="V24" s="170"/>
      <c r="W24" s="171"/>
      <c r="X24" s="172"/>
      <c r="Y24" s="170"/>
      <c r="Z24" s="171"/>
      <c r="AA24" s="172"/>
      <c r="AB24" s="514"/>
      <c r="AC24" s="515"/>
      <c r="AD24" s="515"/>
      <c r="AE24" s="516"/>
      <c r="AF24" s="1008">
        <f>SUM(AF22:AF23)</f>
        <v>201600</v>
      </c>
      <c r="AG24" s="1261"/>
      <c r="AH24" s="1261"/>
      <c r="AI24" s="1262"/>
      <c r="AJ24" s="514"/>
      <c r="AK24" s="515"/>
      <c r="AL24" s="515"/>
      <c r="AM24" s="516"/>
      <c r="AN24" s="514"/>
      <c r="AO24" s="515"/>
      <c r="AP24" s="515"/>
      <c r="AQ24" s="539" t="s">
        <v>137</v>
      </c>
      <c r="AR24" s="773">
        <f>SUM(AR22:AR23)</f>
        <v>201600</v>
      </c>
      <c r="AS24" s="774"/>
      <c r="AT24" s="774"/>
      <c r="AU24" s="774"/>
      <c r="AV24" s="775"/>
      <c r="AW24" s="362">
        <f>SUM(AR24:AV24)</f>
        <v>201600</v>
      </c>
      <c r="AX24" s="171"/>
      <c r="AY24" s="171"/>
      <c r="AZ24" s="172"/>
      <c r="BA24" s="169"/>
    </row>
    <row r="25" spans="1:53" ht="19.5" customHeight="1" x14ac:dyDescent="0.3">
      <c r="A25" s="191"/>
      <c r="B25" s="192"/>
      <c r="C25" s="72" t="s">
        <v>316</v>
      </c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170"/>
      <c r="W25" s="171"/>
      <c r="X25" s="172"/>
      <c r="Y25" s="170"/>
      <c r="Z25" s="171"/>
      <c r="AA25" s="172"/>
      <c r="AB25" s="153"/>
      <c r="AC25" s="154"/>
      <c r="AD25" s="154"/>
      <c r="AE25" s="155"/>
      <c r="AF25" s="967"/>
      <c r="AG25" s="968"/>
      <c r="AH25" s="968"/>
      <c r="AI25" s="969"/>
      <c r="AJ25" s="153"/>
      <c r="AK25" s="154"/>
      <c r="AL25" s="154"/>
      <c r="AM25" s="155"/>
      <c r="AN25" s="153"/>
      <c r="AO25" s="154"/>
      <c r="AP25" s="154"/>
      <c r="AQ25" s="155"/>
      <c r="AR25" s="156"/>
      <c r="AS25" s="157"/>
      <c r="AT25" s="157"/>
      <c r="AU25" s="157"/>
      <c r="AV25" s="157"/>
      <c r="AW25" s="170"/>
      <c r="AX25" s="171"/>
      <c r="AY25" s="171"/>
      <c r="AZ25" s="172"/>
      <c r="BA25" s="169"/>
    </row>
    <row r="26" spans="1:53" ht="19.5" customHeight="1" x14ac:dyDescent="0.3">
      <c r="A26" s="191"/>
      <c r="B26" s="348">
        <v>1</v>
      </c>
      <c r="C26" s="1241" t="s">
        <v>317</v>
      </c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  <c r="S26" s="1242"/>
      <c r="T26" s="1242"/>
      <c r="U26" s="1243"/>
      <c r="V26" s="170"/>
      <c r="W26" s="171"/>
      <c r="X26" s="172"/>
      <c r="Y26" s="826" t="s">
        <v>57</v>
      </c>
      <c r="Z26" s="827"/>
      <c r="AA26" s="828"/>
      <c r="AB26" s="153"/>
      <c r="AC26" s="154"/>
      <c r="AD26" s="154"/>
      <c r="AE26" s="155"/>
      <c r="AF26" s="1230" t="s">
        <v>137</v>
      </c>
      <c r="AG26" s="1231"/>
      <c r="AH26" s="1231"/>
      <c r="AI26" s="1232"/>
      <c r="AJ26" s="153"/>
      <c r="AK26" s="154"/>
      <c r="AL26" s="154"/>
      <c r="AM26" s="155"/>
      <c r="AN26" s="1230" t="s">
        <v>137</v>
      </c>
      <c r="AO26" s="1231"/>
      <c r="AP26" s="1231"/>
      <c r="AQ26" s="1232"/>
      <c r="AR26" s="156"/>
      <c r="AS26" s="157"/>
      <c r="AT26" s="157"/>
      <c r="AU26" s="157"/>
      <c r="AV26" s="361" t="s">
        <v>137</v>
      </c>
      <c r="AW26" s="170"/>
      <c r="AX26" s="171"/>
      <c r="AY26" s="171"/>
      <c r="AZ26" s="172"/>
      <c r="BA26" s="169"/>
    </row>
    <row r="27" spans="1:53" ht="19.5" customHeight="1" x14ac:dyDescent="0.3">
      <c r="A27" s="191"/>
      <c r="B27" s="348">
        <v>2</v>
      </c>
      <c r="C27" s="1241" t="s">
        <v>318</v>
      </c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42"/>
      <c r="Q27" s="1242"/>
      <c r="R27" s="1242"/>
      <c r="S27" s="1242"/>
      <c r="T27" s="1242"/>
      <c r="U27" s="1243"/>
      <c r="V27" s="170"/>
      <c r="W27" s="171"/>
      <c r="X27" s="172"/>
      <c r="Y27" s="826" t="s">
        <v>57</v>
      </c>
      <c r="Z27" s="827"/>
      <c r="AA27" s="828"/>
      <c r="AB27" s="153"/>
      <c r="AC27" s="154"/>
      <c r="AD27" s="154"/>
      <c r="AE27" s="155"/>
      <c r="AF27" s="1230" t="s">
        <v>137</v>
      </c>
      <c r="AG27" s="1231"/>
      <c r="AH27" s="1231"/>
      <c r="AI27" s="1232"/>
      <c r="AJ27" s="153"/>
      <c r="AK27" s="154"/>
      <c r="AL27" s="154"/>
      <c r="AM27" s="155"/>
      <c r="AN27" s="1230" t="s">
        <v>137</v>
      </c>
      <c r="AO27" s="1231"/>
      <c r="AP27" s="1231"/>
      <c r="AQ27" s="1232"/>
      <c r="AR27" s="156"/>
      <c r="AS27" s="157"/>
      <c r="AT27" s="157"/>
      <c r="AU27" s="157"/>
      <c r="AV27" s="361" t="s">
        <v>137</v>
      </c>
      <c r="AW27" s="170"/>
      <c r="AX27" s="171"/>
      <c r="AY27" s="171"/>
      <c r="AZ27" s="172"/>
      <c r="BA27" s="169"/>
    </row>
    <row r="28" spans="1:53" ht="19.5" customHeight="1" x14ac:dyDescent="0.3">
      <c r="A28" s="191"/>
      <c r="B28" s="192"/>
      <c r="C28" s="677" t="s">
        <v>319</v>
      </c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78"/>
      <c r="V28" s="170"/>
      <c r="W28" s="171"/>
      <c r="X28" s="172"/>
      <c r="Y28" s="170"/>
      <c r="Z28" s="171"/>
      <c r="AA28" s="172"/>
      <c r="AB28" s="153"/>
      <c r="AC28" s="154"/>
      <c r="AD28" s="154"/>
      <c r="AE28" s="155"/>
      <c r="AF28" s="153"/>
      <c r="AG28" s="154"/>
      <c r="AH28" s="154"/>
      <c r="AI28" s="155" t="s">
        <v>137</v>
      </c>
      <c r="AJ28" s="153"/>
      <c r="AK28" s="154"/>
      <c r="AL28" s="154"/>
      <c r="AM28" s="155"/>
      <c r="AN28" s="153"/>
      <c r="AO28" s="154"/>
      <c r="AP28" s="154"/>
      <c r="AQ28" s="155" t="s">
        <v>137</v>
      </c>
      <c r="AR28" s="156"/>
      <c r="AS28" s="157"/>
      <c r="AT28" s="157"/>
      <c r="AU28" s="157"/>
      <c r="AV28" s="361" t="s">
        <v>137</v>
      </c>
      <c r="AW28" s="170"/>
      <c r="AX28" s="171"/>
      <c r="AY28" s="171"/>
      <c r="AZ28" s="172"/>
      <c r="BA28" s="169"/>
    </row>
    <row r="29" spans="1:53" ht="21.95" customHeight="1" x14ac:dyDescent="0.3">
      <c r="A29" s="106"/>
      <c r="B29" s="107"/>
      <c r="C29" s="808" t="s">
        <v>332</v>
      </c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9"/>
      <c r="V29" s="166"/>
      <c r="W29" s="167"/>
      <c r="X29" s="168"/>
      <c r="Y29" s="166"/>
      <c r="Z29" s="167"/>
      <c r="AA29" s="168"/>
      <c r="AB29" s="108"/>
      <c r="AC29" s="109"/>
      <c r="AD29" s="109"/>
      <c r="AE29" s="110"/>
      <c r="AF29" s="1255">
        <f>+AF20+AF24</f>
        <v>18449535.259999998</v>
      </c>
      <c r="AG29" s="1256"/>
      <c r="AH29" s="1256"/>
      <c r="AI29" s="1257"/>
      <c r="AJ29" s="525"/>
      <c r="AK29" s="526"/>
      <c r="AL29" s="526"/>
      <c r="AM29" s="527"/>
      <c r="AN29" s="1255">
        <f>+AN20</f>
        <v>4892328.74</v>
      </c>
      <c r="AO29" s="1256"/>
      <c r="AP29" s="1256"/>
      <c r="AQ29" s="1257"/>
      <c r="AR29" s="1225">
        <f>+AR20+AR24</f>
        <v>23341864</v>
      </c>
      <c r="AS29" s="1226"/>
      <c r="AT29" s="1226"/>
      <c r="AU29" s="1226"/>
      <c r="AV29" s="1227"/>
      <c r="AW29" s="808"/>
      <c r="AX29" s="804"/>
      <c r="AY29" s="804"/>
      <c r="AZ29" s="809"/>
      <c r="BA29" s="169"/>
    </row>
    <row r="30" spans="1:53" ht="19.5" customHeight="1" x14ac:dyDescent="0.3">
      <c r="A30" s="1228"/>
      <c r="B30" s="1229"/>
      <c r="C30" s="224" t="s">
        <v>320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70"/>
      <c r="W30" s="171"/>
      <c r="X30" s="172"/>
      <c r="Y30" s="170"/>
      <c r="Z30" s="171"/>
      <c r="AA30" s="172"/>
      <c r="AB30" s="153"/>
      <c r="AC30" s="154"/>
      <c r="AD30" s="154"/>
      <c r="AE30" s="155"/>
      <c r="AF30" s="153"/>
      <c r="AG30" s="154"/>
      <c r="AH30" s="154"/>
      <c r="AI30" s="155"/>
      <c r="AJ30" s="153"/>
      <c r="AK30" s="154"/>
      <c r="AL30" s="154"/>
      <c r="AM30" s="155"/>
      <c r="AN30" s="153"/>
      <c r="AO30" s="154"/>
      <c r="AP30" s="154"/>
      <c r="AQ30" s="155"/>
      <c r="AR30" s="156"/>
      <c r="AS30" s="157"/>
      <c r="AT30" s="157"/>
      <c r="AU30" s="157"/>
      <c r="AV30" s="157"/>
      <c r="AW30" s="170"/>
      <c r="AX30" s="171"/>
      <c r="AY30" s="171"/>
      <c r="AZ30" s="172"/>
      <c r="BA30" s="169"/>
    </row>
    <row r="31" spans="1:53" ht="19.5" customHeight="1" x14ac:dyDescent="0.3">
      <c r="A31" s="191"/>
      <c r="B31" s="192"/>
      <c r="C31" s="853" t="s">
        <v>321</v>
      </c>
      <c r="D31" s="851"/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51"/>
      <c r="S31" s="851"/>
      <c r="T31" s="851"/>
      <c r="U31" s="852"/>
      <c r="V31" s="170"/>
      <c r="W31" s="171"/>
      <c r="X31" s="172"/>
      <c r="Y31" s="170"/>
      <c r="Z31" s="171"/>
      <c r="AA31" s="172"/>
      <c r="AB31" s="153"/>
      <c r="AC31" s="154"/>
      <c r="AD31" s="154"/>
      <c r="AE31" s="155"/>
      <c r="AF31" s="153"/>
      <c r="AG31" s="154"/>
      <c r="AH31" s="154"/>
      <c r="AI31" s="155"/>
      <c r="AJ31" s="153"/>
      <c r="AK31" s="154"/>
      <c r="AL31" s="154"/>
      <c r="AM31" s="155"/>
      <c r="AN31" s="153"/>
      <c r="AO31" s="154"/>
      <c r="AP31" s="154"/>
      <c r="AQ31" s="155"/>
      <c r="AR31" s="156"/>
      <c r="AS31" s="157"/>
      <c r="AT31" s="157"/>
      <c r="AU31" s="157"/>
      <c r="AV31" s="157"/>
      <c r="AW31" s="170"/>
      <c r="AX31" s="171"/>
      <c r="AY31" s="171"/>
      <c r="AZ31" s="172"/>
      <c r="BA31" s="169"/>
    </row>
    <row r="32" spans="1:53" ht="19.5" customHeight="1" x14ac:dyDescent="0.3">
      <c r="A32" s="993">
        <v>1</v>
      </c>
      <c r="B32" s="994"/>
      <c r="C32" s="1352" t="s">
        <v>305</v>
      </c>
      <c r="D32" s="1353"/>
      <c r="E32" s="1353"/>
      <c r="F32" s="1353"/>
      <c r="G32" s="1353"/>
      <c r="H32" s="1353"/>
      <c r="I32" s="1353"/>
      <c r="J32" s="1353"/>
      <c r="K32" s="1353"/>
      <c r="L32" s="1353"/>
      <c r="M32" s="1353"/>
      <c r="N32" s="1353"/>
      <c r="O32" s="1353"/>
      <c r="P32" s="1353"/>
      <c r="Q32" s="1353"/>
      <c r="R32" s="1353"/>
      <c r="S32" s="1353"/>
      <c r="T32" s="1353"/>
      <c r="U32" s="1354"/>
      <c r="V32" s="170"/>
      <c r="W32" s="171"/>
      <c r="X32" s="172"/>
      <c r="Y32" s="170"/>
      <c r="Z32" s="171"/>
      <c r="AA32" s="172"/>
      <c r="AB32" s="153"/>
      <c r="AC32" s="154"/>
      <c r="AD32" s="154"/>
      <c r="AE32" s="155"/>
      <c r="AF32" s="153"/>
      <c r="AG32" s="154"/>
      <c r="AH32" s="154"/>
      <c r="AI32" s="155"/>
      <c r="AJ32" s="153"/>
      <c r="AK32" s="154"/>
      <c r="AL32" s="154"/>
      <c r="AM32" s="155"/>
      <c r="AN32" s="153"/>
      <c r="AO32" s="154"/>
      <c r="AP32" s="154"/>
      <c r="AQ32" s="155"/>
      <c r="AR32" s="156"/>
      <c r="AS32" s="157"/>
      <c r="AT32" s="157"/>
      <c r="AU32" s="157"/>
      <c r="AV32" s="157"/>
      <c r="AW32" s="170"/>
      <c r="AX32" s="171"/>
      <c r="AY32" s="171"/>
      <c r="AZ32" s="172"/>
      <c r="BA32" s="169"/>
    </row>
    <row r="33" spans="1:53" ht="19.5" customHeight="1" x14ac:dyDescent="0.35">
      <c r="A33" s="191"/>
      <c r="B33" s="192"/>
      <c r="C33" s="366">
        <v>1.1000000000000001</v>
      </c>
      <c r="D33" s="853" t="s">
        <v>322</v>
      </c>
      <c r="E33" s="851"/>
      <c r="F33" s="851"/>
      <c r="G33" s="851"/>
      <c r="H33" s="851"/>
      <c r="I33" s="851"/>
      <c r="J33" s="851"/>
      <c r="K33" s="851"/>
      <c r="L33" s="851"/>
      <c r="M33" s="851"/>
      <c r="N33" s="851"/>
      <c r="O33" s="851"/>
      <c r="P33" s="851"/>
      <c r="Q33" s="851"/>
      <c r="R33" s="851"/>
      <c r="S33" s="851"/>
      <c r="T33" s="851"/>
      <c r="U33" s="852"/>
      <c r="V33" s="795"/>
      <c r="W33" s="796"/>
      <c r="X33" s="797"/>
      <c r="Y33" s="783"/>
      <c r="Z33" s="784"/>
      <c r="AA33" s="785"/>
      <c r="AB33" s="798"/>
      <c r="AC33" s="799"/>
      <c r="AD33" s="799"/>
      <c r="AE33" s="800"/>
      <c r="AF33" s="798"/>
      <c r="AG33" s="799"/>
      <c r="AH33" s="799"/>
      <c r="AI33" s="800"/>
      <c r="AJ33" s="896"/>
      <c r="AK33" s="897"/>
      <c r="AL33" s="897"/>
      <c r="AM33" s="898"/>
      <c r="AN33" s="776"/>
      <c r="AO33" s="771"/>
      <c r="AP33" s="771"/>
      <c r="AQ33" s="772"/>
      <c r="AR33" s="773"/>
      <c r="AS33" s="780"/>
      <c r="AT33" s="780"/>
      <c r="AU33" s="780"/>
      <c r="AV33" s="781"/>
      <c r="AW33" s="170"/>
      <c r="AX33" s="171"/>
      <c r="AY33" s="171"/>
      <c r="AZ33" s="172"/>
      <c r="BA33" s="169"/>
    </row>
    <row r="34" spans="1:53" ht="19.5" customHeight="1" x14ac:dyDescent="0.35">
      <c r="A34" s="191"/>
      <c r="B34" s="192"/>
      <c r="C34" s="196"/>
      <c r="D34" s="230" t="s">
        <v>137</v>
      </c>
      <c r="E34" s="865" t="s">
        <v>323</v>
      </c>
      <c r="F34" s="865"/>
      <c r="G34" s="865"/>
      <c r="H34" s="865"/>
      <c r="I34" s="865"/>
      <c r="J34" s="865"/>
      <c r="K34" s="865"/>
      <c r="L34" s="865"/>
      <c r="M34" s="865"/>
      <c r="N34" s="865"/>
      <c r="O34" s="865"/>
      <c r="P34" s="865"/>
      <c r="Q34" s="865"/>
      <c r="R34" s="865"/>
      <c r="S34" s="865"/>
      <c r="T34" s="865"/>
      <c r="U34" s="866"/>
      <c r="V34" s="795">
        <v>185</v>
      </c>
      <c r="W34" s="796"/>
      <c r="X34" s="797"/>
      <c r="Y34" s="783" t="s">
        <v>16</v>
      </c>
      <c r="Z34" s="784"/>
      <c r="AA34" s="785"/>
      <c r="AB34" s="1263" t="s">
        <v>137</v>
      </c>
      <c r="AC34" s="1264"/>
      <c r="AD34" s="1264"/>
      <c r="AE34" s="1265"/>
      <c r="AF34" s="1349" t="s">
        <v>137</v>
      </c>
      <c r="AG34" s="1350"/>
      <c r="AH34" s="1350"/>
      <c r="AI34" s="1351"/>
      <c r="AJ34" s="896">
        <v>99</v>
      </c>
      <c r="AK34" s="897"/>
      <c r="AL34" s="897"/>
      <c r="AM34" s="898"/>
      <c r="AN34" s="1123">
        <f>+V34*AJ34</f>
        <v>18315</v>
      </c>
      <c r="AO34" s="1233"/>
      <c r="AP34" s="1233"/>
      <c r="AQ34" s="1234"/>
      <c r="AR34" s="1235">
        <f>+AN34</f>
        <v>18315</v>
      </c>
      <c r="AS34" s="1236"/>
      <c r="AT34" s="1236"/>
      <c r="AU34" s="1236"/>
      <c r="AV34" s="1237"/>
      <c r="AW34" s="170"/>
      <c r="AX34" s="171"/>
      <c r="AY34" s="171"/>
      <c r="AZ34" s="172"/>
      <c r="BA34" s="169"/>
    </row>
    <row r="35" spans="1:53" ht="19.5" customHeight="1" x14ac:dyDescent="0.3">
      <c r="A35" s="191"/>
      <c r="B35" s="192"/>
      <c r="C35" s="196"/>
      <c r="D35" s="230" t="s">
        <v>137</v>
      </c>
      <c r="E35" s="865" t="s">
        <v>324</v>
      </c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  <c r="T35" s="865"/>
      <c r="U35" s="866"/>
      <c r="V35" s="1346">
        <v>7.72</v>
      </c>
      <c r="W35" s="1347"/>
      <c r="X35" s="1348"/>
      <c r="Y35" s="783" t="s">
        <v>16</v>
      </c>
      <c r="Z35" s="784"/>
      <c r="AA35" s="785"/>
      <c r="AB35" s="1258">
        <v>495</v>
      </c>
      <c r="AC35" s="1259"/>
      <c r="AD35" s="1259"/>
      <c r="AE35" s="1260"/>
      <c r="AF35" s="1258">
        <f>+V35*AB35</f>
        <v>3821.4</v>
      </c>
      <c r="AG35" s="1259"/>
      <c r="AH35" s="1259"/>
      <c r="AI35" s="1260"/>
      <c r="AJ35" s="896">
        <v>91</v>
      </c>
      <c r="AK35" s="897"/>
      <c r="AL35" s="897"/>
      <c r="AM35" s="898"/>
      <c r="AN35" s="1123">
        <f t="shared" ref="AN35:AN37" si="1">+V35*AJ35</f>
        <v>702.52</v>
      </c>
      <c r="AO35" s="1233"/>
      <c r="AP35" s="1233"/>
      <c r="AQ35" s="1234"/>
      <c r="AR35" s="1235">
        <f>+AF35+AN35</f>
        <v>4523.92</v>
      </c>
      <c r="AS35" s="1236"/>
      <c r="AT35" s="1236"/>
      <c r="AU35" s="1236"/>
      <c r="AV35" s="1237"/>
      <c r="AW35" s="170"/>
      <c r="AX35" s="171"/>
      <c r="AY35" s="171"/>
      <c r="AZ35" s="172"/>
      <c r="BA35" s="169"/>
    </row>
    <row r="36" spans="1:53" ht="19.5" customHeight="1" x14ac:dyDescent="0.3">
      <c r="A36" s="191"/>
      <c r="B36" s="192"/>
      <c r="C36" s="196"/>
      <c r="D36" s="230" t="s">
        <v>137</v>
      </c>
      <c r="E36" s="865" t="s">
        <v>325</v>
      </c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6"/>
      <c r="V36" s="1346">
        <v>6.64</v>
      </c>
      <c r="W36" s="1347"/>
      <c r="X36" s="1348"/>
      <c r="Y36" s="783" t="s">
        <v>16</v>
      </c>
      <c r="Z36" s="784"/>
      <c r="AA36" s="785"/>
      <c r="AB36" s="1258">
        <v>1610</v>
      </c>
      <c r="AC36" s="1259"/>
      <c r="AD36" s="1259"/>
      <c r="AE36" s="1260"/>
      <c r="AF36" s="1258">
        <f>+V36*AB36</f>
        <v>10690.4</v>
      </c>
      <c r="AG36" s="1259"/>
      <c r="AH36" s="1259"/>
      <c r="AI36" s="1260"/>
      <c r="AJ36" s="896">
        <v>398</v>
      </c>
      <c r="AK36" s="897"/>
      <c r="AL36" s="897"/>
      <c r="AM36" s="898"/>
      <c r="AN36" s="1123">
        <f t="shared" si="1"/>
        <v>2642.72</v>
      </c>
      <c r="AO36" s="1233"/>
      <c r="AP36" s="1233"/>
      <c r="AQ36" s="1234"/>
      <c r="AR36" s="1235">
        <f t="shared" ref="AR36:AR37" si="2">+AF36+AN36</f>
        <v>13333.119999999999</v>
      </c>
      <c r="AS36" s="1236"/>
      <c r="AT36" s="1236"/>
      <c r="AU36" s="1236"/>
      <c r="AV36" s="1237"/>
      <c r="AW36" s="170"/>
      <c r="AX36" s="171"/>
      <c r="AY36" s="171"/>
      <c r="AZ36" s="172"/>
      <c r="BA36" s="169"/>
    </row>
    <row r="37" spans="1:53" ht="19.5" customHeight="1" x14ac:dyDescent="0.3">
      <c r="A37" s="191"/>
      <c r="B37" s="192"/>
      <c r="C37" s="196"/>
      <c r="D37" s="230" t="s">
        <v>137</v>
      </c>
      <c r="E37" s="865" t="s">
        <v>326</v>
      </c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6"/>
      <c r="V37" s="795">
        <v>148</v>
      </c>
      <c r="W37" s="796"/>
      <c r="X37" s="797"/>
      <c r="Y37" s="783" t="s">
        <v>16</v>
      </c>
      <c r="Z37" s="784"/>
      <c r="AA37" s="785"/>
      <c r="AB37" s="1258">
        <v>400</v>
      </c>
      <c r="AC37" s="1259"/>
      <c r="AD37" s="1259"/>
      <c r="AE37" s="1260"/>
      <c r="AF37" s="1258">
        <f>+V37*AB37</f>
        <v>59200</v>
      </c>
      <c r="AG37" s="1259"/>
      <c r="AH37" s="1259"/>
      <c r="AI37" s="1260"/>
      <c r="AJ37" s="896">
        <v>99</v>
      </c>
      <c r="AK37" s="897"/>
      <c r="AL37" s="897"/>
      <c r="AM37" s="898"/>
      <c r="AN37" s="1123">
        <f t="shared" si="1"/>
        <v>14652</v>
      </c>
      <c r="AO37" s="1233"/>
      <c r="AP37" s="1233"/>
      <c r="AQ37" s="1234"/>
      <c r="AR37" s="1235">
        <f t="shared" si="2"/>
        <v>73852</v>
      </c>
      <c r="AS37" s="1236"/>
      <c r="AT37" s="1236"/>
      <c r="AU37" s="1236"/>
      <c r="AV37" s="1237"/>
      <c r="AW37" s="170"/>
      <c r="AX37" s="171"/>
      <c r="AY37" s="171"/>
      <c r="AZ37" s="172"/>
      <c r="BA37" s="169"/>
    </row>
    <row r="38" spans="1:53" ht="19.5" customHeight="1" x14ac:dyDescent="0.3">
      <c r="A38" s="191"/>
      <c r="B38" s="192"/>
      <c r="C38" s="517"/>
      <c r="D38" s="1343" t="s">
        <v>191</v>
      </c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1344"/>
      <c r="U38" s="1345"/>
      <c r="V38" s="1244"/>
      <c r="W38" s="1245"/>
      <c r="X38" s="1246"/>
      <c r="Y38" s="1247"/>
      <c r="Z38" s="1248"/>
      <c r="AA38" s="1249"/>
      <c r="AB38" s="1067"/>
      <c r="AC38" s="1068"/>
      <c r="AD38" s="1068"/>
      <c r="AE38" s="1069"/>
      <c r="AF38" s="1067">
        <f>SUM(AF35:AF37)</f>
        <v>73711.8</v>
      </c>
      <c r="AG38" s="1068"/>
      <c r="AH38" s="1068"/>
      <c r="AI38" s="1069"/>
      <c r="AJ38" s="1011"/>
      <c r="AK38" s="1012"/>
      <c r="AL38" s="1012"/>
      <c r="AM38" s="1013"/>
      <c r="AN38" s="1008">
        <f>SUM(AN34:AN37)</f>
        <v>36312.240000000005</v>
      </c>
      <c r="AO38" s="1261"/>
      <c r="AP38" s="1261"/>
      <c r="AQ38" s="1262"/>
      <c r="AR38" s="773">
        <f>SUM(AR34:AR37)</f>
        <v>110024.04</v>
      </c>
      <c r="AS38" s="780"/>
      <c r="AT38" s="780"/>
      <c r="AU38" s="780"/>
      <c r="AV38" s="781"/>
      <c r="AW38" s="170"/>
      <c r="AX38" s="171"/>
      <c r="AY38" s="171"/>
      <c r="AZ38" s="172"/>
      <c r="BA38" s="169"/>
    </row>
    <row r="39" spans="1:53" ht="19.5" customHeight="1" x14ac:dyDescent="0.35">
      <c r="A39" s="191"/>
      <c r="B39" s="192"/>
      <c r="C39" s="196">
        <v>1.2</v>
      </c>
      <c r="D39" s="853" t="s">
        <v>327</v>
      </c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2"/>
      <c r="V39" s="795"/>
      <c r="W39" s="796"/>
      <c r="X39" s="797"/>
      <c r="Y39" s="789"/>
      <c r="Z39" s="790"/>
      <c r="AA39" s="791"/>
      <c r="AB39" s="1250"/>
      <c r="AC39" s="1251"/>
      <c r="AD39" s="1251"/>
      <c r="AE39" s="1252"/>
      <c r="AF39" s="798"/>
      <c r="AG39" s="799"/>
      <c r="AH39" s="799"/>
      <c r="AI39" s="800"/>
      <c r="AJ39" s="896"/>
      <c r="AK39" s="897"/>
      <c r="AL39" s="897"/>
      <c r="AM39" s="898"/>
      <c r="AN39" s="776"/>
      <c r="AO39" s="771"/>
      <c r="AP39" s="771"/>
      <c r="AQ39" s="772"/>
      <c r="AR39" s="773"/>
      <c r="AS39" s="780"/>
      <c r="AT39" s="780"/>
      <c r="AU39" s="780"/>
      <c r="AV39" s="781"/>
      <c r="AW39" s="170"/>
      <c r="AX39" s="171"/>
      <c r="AY39" s="171"/>
      <c r="AZ39" s="172"/>
      <c r="BA39" s="169"/>
    </row>
    <row r="40" spans="1:53" ht="19.5" customHeight="1" x14ac:dyDescent="0.3">
      <c r="A40" s="191"/>
      <c r="B40" s="192"/>
      <c r="C40" s="196"/>
      <c r="D40" s="230" t="s">
        <v>137</v>
      </c>
      <c r="E40" s="865" t="s">
        <v>328</v>
      </c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6"/>
      <c r="V40" s="795">
        <v>180</v>
      </c>
      <c r="W40" s="796"/>
      <c r="X40" s="797"/>
      <c r="Y40" s="783" t="s">
        <v>20</v>
      </c>
      <c r="Z40" s="784"/>
      <c r="AA40" s="785"/>
      <c r="AB40" s="1258">
        <v>5544</v>
      </c>
      <c r="AC40" s="1259"/>
      <c r="AD40" s="1259"/>
      <c r="AE40" s="1260"/>
      <c r="AF40" s="1258">
        <f>+V40*AB40</f>
        <v>997920</v>
      </c>
      <c r="AG40" s="1259"/>
      <c r="AH40" s="1259"/>
      <c r="AI40" s="1260"/>
      <c r="AJ40" s="896">
        <v>1080</v>
      </c>
      <c r="AK40" s="897"/>
      <c r="AL40" s="897"/>
      <c r="AM40" s="898"/>
      <c r="AN40" s="1123">
        <f>+V40*AJ40</f>
        <v>194400</v>
      </c>
      <c r="AO40" s="1233"/>
      <c r="AP40" s="1233"/>
      <c r="AQ40" s="1234"/>
      <c r="AR40" s="1235">
        <f>+AF40+AN40</f>
        <v>1192320</v>
      </c>
      <c r="AS40" s="1236"/>
      <c r="AT40" s="1236"/>
      <c r="AU40" s="1236"/>
      <c r="AV40" s="1237"/>
      <c r="AW40" s="170"/>
      <c r="AX40" s="171"/>
      <c r="AY40" s="171"/>
      <c r="AZ40" s="172"/>
      <c r="BA40" s="169"/>
    </row>
    <row r="41" spans="1:53" ht="19.5" customHeight="1" x14ac:dyDescent="0.35">
      <c r="A41" s="191"/>
      <c r="B41" s="192"/>
      <c r="C41" s="196"/>
      <c r="D41" s="230" t="s">
        <v>137</v>
      </c>
      <c r="E41" s="865" t="s">
        <v>329</v>
      </c>
      <c r="F41" s="865"/>
      <c r="G41" s="865"/>
      <c r="H41" s="865"/>
      <c r="I41" s="865"/>
      <c r="J41" s="865"/>
      <c r="K41" s="865"/>
      <c r="L41" s="865"/>
      <c r="M41" s="865"/>
      <c r="N41" s="865"/>
      <c r="O41" s="865"/>
      <c r="P41" s="865"/>
      <c r="Q41" s="865"/>
      <c r="R41" s="865"/>
      <c r="S41" s="865"/>
      <c r="T41" s="865"/>
      <c r="U41" s="866"/>
      <c r="V41" s="795">
        <v>180</v>
      </c>
      <c r="W41" s="796"/>
      <c r="X41" s="797"/>
      <c r="Y41" s="783" t="s">
        <v>20</v>
      </c>
      <c r="Z41" s="784"/>
      <c r="AA41" s="785"/>
      <c r="AB41" s="1263" t="s">
        <v>137</v>
      </c>
      <c r="AC41" s="1264"/>
      <c r="AD41" s="1264"/>
      <c r="AE41" s="1265"/>
      <c r="AF41" s="1263" t="s">
        <v>137</v>
      </c>
      <c r="AG41" s="1264"/>
      <c r="AH41" s="1264"/>
      <c r="AI41" s="1265"/>
      <c r="AJ41" s="896">
        <v>250</v>
      </c>
      <c r="AK41" s="897"/>
      <c r="AL41" s="897"/>
      <c r="AM41" s="898"/>
      <c r="AN41" s="1123">
        <f>+V41*AJ41</f>
        <v>45000</v>
      </c>
      <c r="AO41" s="1233"/>
      <c r="AP41" s="1233"/>
      <c r="AQ41" s="1234"/>
      <c r="AR41" s="1235">
        <f>+AN41</f>
        <v>45000</v>
      </c>
      <c r="AS41" s="1236"/>
      <c r="AT41" s="1236"/>
      <c r="AU41" s="1236"/>
      <c r="AV41" s="1237"/>
      <c r="AW41" s="170"/>
      <c r="AX41" s="171"/>
      <c r="AY41" s="171"/>
      <c r="AZ41" s="172"/>
      <c r="BA41" s="169"/>
    </row>
    <row r="42" spans="1:53" ht="19.5" customHeight="1" x14ac:dyDescent="0.35">
      <c r="A42" s="191"/>
      <c r="B42" s="192"/>
      <c r="C42" s="196"/>
      <c r="D42" s="230" t="s">
        <v>137</v>
      </c>
      <c r="E42" s="865" t="s">
        <v>330</v>
      </c>
      <c r="F42" s="865"/>
      <c r="G42" s="865"/>
      <c r="H42" s="865"/>
      <c r="I42" s="865"/>
      <c r="J42" s="865"/>
      <c r="K42" s="865"/>
      <c r="L42" s="865"/>
      <c r="M42" s="865"/>
      <c r="N42" s="865"/>
      <c r="O42" s="865"/>
      <c r="P42" s="865"/>
      <c r="Q42" s="865"/>
      <c r="R42" s="865"/>
      <c r="S42" s="865"/>
      <c r="T42" s="865"/>
      <c r="U42" s="866"/>
      <c r="V42" s="795">
        <v>3</v>
      </c>
      <c r="W42" s="796"/>
      <c r="X42" s="797"/>
      <c r="Y42" s="783" t="s">
        <v>267</v>
      </c>
      <c r="Z42" s="784"/>
      <c r="AA42" s="785"/>
      <c r="AB42" s="1258">
        <v>13500</v>
      </c>
      <c r="AC42" s="1259"/>
      <c r="AD42" s="1259"/>
      <c r="AE42" s="1260"/>
      <c r="AF42" s="1258">
        <f>+V42*AB42</f>
        <v>40500</v>
      </c>
      <c r="AG42" s="1259"/>
      <c r="AH42" s="1259"/>
      <c r="AI42" s="1260"/>
      <c r="AJ42" s="922" t="s">
        <v>137</v>
      </c>
      <c r="AK42" s="923"/>
      <c r="AL42" s="923"/>
      <c r="AM42" s="924"/>
      <c r="AN42" s="1263" t="s">
        <v>137</v>
      </c>
      <c r="AO42" s="1355"/>
      <c r="AP42" s="1355"/>
      <c r="AQ42" s="1356"/>
      <c r="AR42" s="1235">
        <f>+AF42</f>
        <v>40500</v>
      </c>
      <c r="AS42" s="1236"/>
      <c r="AT42" s="1236"/>
      <c r="AU42" s="1236"/>
      <c r="AV42" s="1237"/>
      <c r="AW42" s="170"/>
      <c r="AX42" s="171"/>
      <c r="AY42" s="171"/>
      <c r="AZ42" s="172"/>
      <c r="BA42" s="169"/>
    </row>
    <row r="43" spans="1:53" ht="19.5" customHeight="1" x14ac:dyDescent="0.3">
      <c r="A43" s="191"/>
      <c r="B43" s="192"/>
      <c r="C43" s="517"/>
      <c r="D43" s="1343" t="s">
        <v>331</v>
      </c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5"/>
      <c r="V43" s="170"/>
      <c r="W43" s="171"/>
      <c r="X43" s="172"/>
      <c r="Y43" s="170"/>
      <c r="Z43" s="171"/>
      <c r="AA43" s="172"/>
      <c r="AB43" s="514"/>
      <c r="AC43" s="515"/>
      <c r="AD43" s="515"/>
      <c r="AE43" s="516"/>
      <c r="AF43" s="1008">
        <f>SUM(AF40:AF42)</f>
        <v>1038420</v>
      </c>
      <c r="AG43" s="1009"/>
      <c r="AH43" s="1009"/>
      <c r="AI43" s="1010"/>
      <c r="AJ43" s="514"/>
      <c r="AK43" s="515"/>
      <c r="AL43" s="515"/>
      <c r="AM43" s="516"/>
      <c r="AN43" s="1008">
        <f>SUM(AN40:AN42)</f>
        <v>239400</v>
      </c>
      <c r="AO43" s="1009"/>
      <c r="AP43" s="1009"/>
      <c r="AQ43" s="1010"/>
      <c r="AR43" s="773">
        <f>SUM(AR40:AR42)</f>
        <v>1277820</v>
      </c>
      <c r="AS43" s="774"/>
      <c r="AT43" s="774"/>
      <c r="AU43" s="774"/>
      <c r="AV43" s="775"/>
      <c r="AW43" s="170"/>
      <c r="AX43" s="171"/>
      <c r="AY43" s="171"/>
      <c r="AZ43" s="172"/>
      <c r="BA43" s="169"/>
    </row>
    <row r="44" spans="1:53" ht="19.5" customHeight="1" x14ac:dyDescent="0.3">
      <c r="A44" s="191"/>
      <c r="B44" s="192"/>
      <c r="C44" s="196">
        <v>1.3</v>
      </c>
      <c r="D44" s="151" t="s">
        <v>333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70"/>
      <c r="W44" s="171"/>
      <c r="X44" s="172"/>
      <c r="Y44" s="170"/>
      <c r="Z44" s="171"/>
      <c r="AA44" s="172"/>
      <c r="AB44" s="153"/>
      <c r="AC44" s="154"/>
      <c r="AD44" s="154"/>
      <c r="AE44" s="155"/>
      <c r="AF44" s="153"/>
      <c r="AG44" s="154"/>
      <c r="AH44" s="154"/>
      <c r="AI44" s="155"/>
      <c r="AJ44" s="153"/>
      <c r="AK44" s="154"/>
      <c r="AL44" s="154"/>
      <c r="AM44" s="155"/>
      <c r="AN44" s="153"/>
      <c r="AO44" s="154"/>
      <c r="AP44" s="154"/>
      <c r="AQ44" s="155"/>
      <c r="AR44" s="156"/>
      <c r="AS44" s="157"/>
      <c r="AT44" s="157"/>
      <c r="AU44" s="157"/>
      <c r="AV44" s="157"/>
      <c r="AW44" s="170"/>
      <c r="AX44" s="171"/>
      <c r="AY44" s="171"/>
      <c r="AZ44" s="172"/>
      <c r="BA44" s="169"/>
    </row>
    <row r="45" spans="1:53" s="372" customFormat="1" ht="19.5" customHeight="1" x14ac:dyDescent="0.3">
      <c r="A45" s="349"/>
      <c r="B45" s="350"/>
      <c r="C45" s="366"/>
      <c r="D45" s="72" t="s">
        <v>137</v>
      </c>
      <c r="E45" s="70" t="s">
        <v>334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357">
        <v>4007</v>
      </c>
      <c r="W45" s="1358"/>
      <c r="X45" s="1359"/>
      <c r="Y45" s="1283" t="s">
        <v>338</v>
      </c>
      <c r="Z45" s="665"/>
      <c r="AA45" s="1284"/>
      <c r="AB45" s="1238">
        <v>400</v>
      </c>
      <c r="AC45" s="1239"/>
      <c r="AD45" s="1239"/>
      <c r="AE45" s="1240"/>
      <c r="AF45" s="1360">
        <f>+V45*AB45</f>
        <v>1602800</v>
      </c>
      <c r="AG45" s="1361"/>
      <c r="AH45" s="1361"/>
      <c r="AI45" s="1362"/>
      <c r="AJ45" s="967" t="s">
        <v>137</v>
      </c>
      <c r="AK45" s="968"/>
      <c r="AL45" s="968"/>
      <c r="AM45" s="969"/>
      <c r="AN45" s="967" t="s">
        <v>137</v>
      </c>
      <c r="AO45" s="968"/>
      <c r="AP45" s="968"/>
      <c r="AQ45" s="969"/>
      <c r="AR45" s="961">
        <f>+AF45</f>
        <v>1602800</v>
      </c>
      <c r="AS45" s="1161"/>
      <c r="AT45" s="1161"/>
      <c r="AU45" s="1161"/>
      <c r="AV45" s="1162"/>
      <c r="AW45" s="189"/>
      <c r="AX45" s="214"/>
      <c r="AY45" s="214"/>
      <c r="AZ45" s="190"/>
      <c r="BA45" s="371"/>
    </row>
    <row r="46" spans="1:53" s="372" customFormat="1" ht="19.5" customHeight="1" x14ac:dyDescent="0.3">
      <c r="A46" s="349"/>
      <c r="B46" s="350"/>
      <c r="C46" s="366"/>
      <c r="D46" s="72" t="s">
        <v>137</v>
      </c>
      <c r="E46" s="70" t="s">
        <v>335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357">
        <v>1202</v>
      </c>
      <c r="W46" s="1358"/>
      <c r="X46" s="1359"/>
      <c r="Y46" s="1283" t="s">
        <v>338</v>
      </c>
      <c r="Z46" s="665"/>
      <c r="AA46" s="1284"/>
      <c r="AB46" s="1238">
        <v>400</v>
      </c>
      <c r="AC46" s="1239"/>
      <c r="AD46" s="1239"/>
      <c r="AE46" s="1240"/>
      <c r="AF46" s="913">
        <f t="shared" ref="AF46:AF49" si="3">+V46*AB46</f>
        <v>480800</v>
      </c>
      <c r="AG46" s="914"/>
      <c r="AH46" s="914"/>
      <c r="AI46" s="915"/>
      <c r="AJ46" s="967" t="s">
        <v>137</v>
      </c>
      <c r="AK46" s="968"/>
      <c r="AL46" s="968"/>
      <c r="AM46" s="969"/>
      <c r="AN46" s="967" t="s">
        <v>137</v>
      </c>
      <c r="AO46" s="968"/>
      <c r="AP46" s="968"/>
      <c r="AQ46" s="969"/>
      <c r="AR46" s="961">
        <f t="shared" ref="AR46:AR47" si="4">+AF46</f>
        <v>480800</v>
      </c>
      <c r="AS46" s="1161"/>
      <c r="AT46" s="1161"/>
      <c r="AU46" s="1161"/>
      <c r="AV46" s="1162"/>
      <c r="AW46" s="189"/>
      <c r="AX46" s="214"/>
      <c r="AY46" s="214"/>
      <c r="AZ46" s="190"/>
      <c r="BA46" s="371"/>
    </row>
    <row r="47" spans="1:53" s="372" customFormat="1" ht="19.5" customHeight="1" x14ac:dyDescent="0.3">
      <c r="A47" s="349"/>
      <c r="B47" s="350"/>
      <c r="C47" s="370"/>
      <c r="D47" s="243" t="s">
        <v>137</v>
      </c>
      <c r="E47" s="250" t="s">
        <v>45</v>
      </c>
      <c r="F47" s="244"/>
      <c r="G47" s="373"/>
      <c r="H47" s="373"/>
      <c r="I47" s="373"/>
      <c r="J47" s="373"/>
      <c r="K47" s="373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357">
        <v>1262</v>
      </c>
      <c r="W47" s="1358"/>
      <c r="X47" s="1359"/>
      <c r="Y47" s="1283" t="s">
        <v>20</v>
      </c>
      <c r="Z47" s="665"/>
      <c r="AA47" s="1284"/>
      <c r="AB47" s="1238">
        <v>28</v>
      </c>
      <c r="AC47" s="1239"/>
      <c r="AD47" s="1239"/>
      <c r="AE47" s="1240"/>
      <c r="AF47" s="913">
        <f t="shared" si="3"/>
        <v>35336</v>
      </c>
      <c r="AG47" s="914"/>
      <c r="AH47" s="914"/>
      <c r="AI47" s="915"/>
      <c r="AJ47" s="967" t="s">
        <v>137</v>
      </c>
      <c r="AK47" s="968"/>
      <c r="AL47" s="968"/>
      <c r="AM47" s="969"/>
      <c r="AN47" s="967" t="s">
        <v>137</v>
      </c>
      <c r="AO47" s="968"/>
      <c r="AP47" s="968"/>
      <c r="AQ47" s="969"/>
      <c r="AR47" s="961">
        <f t="shared" si="4"/>
        <v>35336</v>
      </c>
      <c r="AS47" s="1161"/>
      <c r="AT47" s="1161"/>
      <c r="AU47" s="1161"/>
      <c r="AV47" s="1162"/>
      <c r="AW47" s="189"/>
      <c r="AX47" s="214"/>
      <c r="AY47" s="214"/>
      <c r="AZ47" s="190"/>
      <c r="BA47" s="371"/>
    </row>
    <row r="48" spans="1:53" s="372" customFormat="1" ht="19.5" customHeight="1" x14ac:dyDescent="0.3">
      <c r="A48" s="349"/>
      <c r="B48" s="350"/>
      <c r="C48" s="293"/>
      <c r="D48" s="243" t="s">
        <v>137</v>
      </c>
      <c r="E48" s="250" t="s">
        <v>336</v>
      </c>
      <c r="F48" s="244"/>
      <c r="G48" s="373"/>
      <c r="H48" s="373"/>
      <c r="I48" s="373"/>
      <c r="J48" s="373"/>
      <c r="K48" s="373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357">
        <v>8015</v>
      </c>
      <c r="W48" s="1358"/>
      <c r="X48" s="1359"/>
      <c r="Y48" s="1283" t="s">
        <v>15</v>
      </c>
      <c r="Z48" s="665"/>
      <c r="AA48" s="1284"/>
      <c r="AB48" s="1238" t="s">
        <v>137</v>
      </c>
      <c r="AC48" s="1239"/>
      <c r="AD48" s="1239"/>
      <c r="AE48" s="1240"/>
      <c r="AF48" s="913" t="s">
        <v>137</v>
      </c>
      <c r="AG48" s="914"/>
      <c r="AH48" s="914"/>
      <c r="AI48" s="915"/>
      <c r="AJ48" s="1238">
        <v>115</v>
      </c>
      <c r="AK48" s="1239"/>
      <c r="AL48" s="1239"/>
      <c r="AM48" s="1240"/>
      <c r="AN48" s="913">
        <f>+V48*AJ48</f>
        <v>921725</v>
      </c>
      <c r="AO48" s="914"/>
      <c r="AP48" s="914"/>
      <c r="AQ48" s="915"/>
      <c r="AR48" s="961">
        <f>+AN48</f>
        <v>921725</v>
      </c>
      <c r="AS48" s="1161"/>
      <c r="AT48" s="1161"/>
      <c r="AU48" s="1161"/>
      <c r="AV48" s="1162"/>
      <c r="AW48" s="189"/>
      <c r="AX48" s="214"/>
      <c r="AY48" s="214"/>
      <c r="AZ48" s="190"/>
      <c r="BA48" s="371"/>
    </row>
    <row r="49" spans="1:53" s="372" customFormat="1" ht="19.5" customHeight="1" x14ac:dyDescent="0.3">
      <c r="A49" s="349"/>
      <c r="B49" s="350"/>
      <c r="C49" s="294"/>
      <c r="D49" s="231" t="s">
        <v>137</v>
      </c>
      <c r="E49" s="250" t="s">
        <v>337</v>
      </c>
      <c r="F49" s="251"/>
      <c r="G49" s="373"/>
      <c r="H49" s="373"/>
      <c r="I49" s="373"/>
      <c r="J49" s="373"/>
      <c r="K49" s="373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867">
        <v>2003</v>
      </c>
      <c r="W49" s="868"/>
      <c r="X49" s="869"/>
      <c r="Y49" s="783" t="s">
        <v>339</v>
      </c>
      <c r="Z49" s="784"/>
      <c r="AA49" s="785"/>
      <c r="AB49" s="1238">
        <v>36</v>
      </c>
      <c r="AC49" s="1239"/>
      <c r="AD49" s="1239"/>
      <c r="AE49" s="1240"/>
      <c r="AF49" s="913">
        <f t="shared" si="3"/>
        <v>72108</v>
      </c>
      <c r="AG49" s="914"/>
      <c r="AH49" s="914"/>
      <c r="AI49" s="915"/>
      <c r="AJ49" s="967" t="s">
        <v>137</v>
      </c>
      <c r="AK49" s="968"/>
      <c r="AL49" s="968"/>
      <c r="AM49" s="969"/>
      <c r="AN49" s="967" t="s">
        <v>137</v>
      </c>
      <c r="AO49" s="968"/>
      <c r="AP49" s="968"/>
      <c r="AQ49" s="969"/>
      <c r="AR49" s="961">
        <f>+AF49</f>
        <v>72108</v>
      </c>
      <c r="AS49" s="1161"/>
      <c r="AT49" s="1161"/>
      <c r="AU49" s="1161"/>
      <c r="AV49" s="1162"/>
      <c r="AW49" s="189"/>
      <c r="AX49" s="214"/>
      <c r="AY49" s="214"/>
      <c r="AZ49" s="190"/>
      <c r="BA49" s="371"/>
    </row>
    <row r="50" spans="1:53" ht="19.5" customHeight="1" x14ac:dyDescent="0.3">
      <c r="A50" s="191"/>
      <c r="B50" s="192"/>
      <c r="C50" s="294"/>
      <c r="D50" s="1274" t="s">
        <v>340</v>
      </c>
      <c r="E50" s="1275"/>
      <c r="F50" s="1275"/>
      <c r="G50" s="1275"/>
      <c r="H50" s="1275"/>
      <c r="I50" s="1275"/>
      <c r="J50" s="1275"/>
      <c r="K50" s="1275"/>
      <c r="L50" s="1275"/>
      <c r="M50" s="1275"/>
      <c r="N50" s="1275"/>
      <c r="O50" s="1275"/>
      <c r="P50" s="1275"/>
      <c r="Q50" s="1275"/>
      <c r="R50" s="1275"/>
      <c r="S50" s="1275"/>
      <c r="T50" s="1275"/>
      <c r="U50" s="1276"/>
      <c r="V50" s="899"/>
      <c r="W50" s="900"/>
      <c r="X50" s="901"/>
      <c r="Y50" s="783"/>
      <c r="Z50" s="784"/>
      <c r="AA50" s="785"/>
      <c r="AB50" s="896"/>
      <c r="AC50" s="897"/>
      <c r="AD50" s="897"/>
      <c r="AE50" s="898"/>
      <c r="AF50" s="776">
        <f>SUM(AF45:AF49)</f>
        <v>2191044</v>
      </c>
      <c r="AG50" s="902"/>
      <c r="AH50" s="902"/>
      <c r="AI50" s="903"/>
      <c r="AJ50" s="896"/>
      <c r="AK50" s="897"/>
      <c r="AL50" s="897"/>
      <c r="AM50" s="898"/>
      <c r="AN50" s="776">
        <f>SUM(AN48:AN49)</f>
        <v>921725</v>
      </c>
      <c r="AO50" s="771"/>
      <c r="AP50" s="771"/>
      <c r="AQ50" s="772"/>
      <c r="AR50" s="773">
        <f>+AF50+AN50</f>
        <v>3112769</v>
      </c>
      <c r="AS50" s="774"/>
      <c r="AT50" s="774"/>
      <c r="AU50" s="774"/>
      <c r="AV50" s="775"/>
      <c r="AW50" s="170"/>
      <c r="AX50" s="171"/>
      <c r="AY50" s="171"/>
      <c r="AZ50" s="172"/>
      <c r="BA50" s="169"/>
    </row>
    <row r="51" spans="1:53" ht="19.5" customHeight="1" x14ac:dyDescent="0.35">
      <c r="A51" s="191"/>
      <c r="B51" s="192"/>
      <c r="C51" s="374">
        <v>1.4</v>
      </c>
      <c r="D51" s="1120" t="s">
        <v>341</v>
      </c>
      <c r="E51" s="1121"/>
      <c r="F51" s="1121"/>
      <c r="G51" s="1121"/>
      <c r="H51" s="1121"/>
      <c r="I51" s="1121"/>
      <c r="J51" s="1121"/>
      <c r="K51" s="1121"/>
      <c r="L51" s="1121"/>
      <c r="M51" s="1121"/>
      <c r="N51" s="1121"/>
      <c r="O51" s="1121"/>
      <c r="P51" s="1121"/>
      <c r="Q51" s="1121"/>
      <c r="R51" s="1121"/>
      <c r="S51" s="1121"/>
      <c r="T51" s="1121"/>
      <c r="U51" s="1122"/>
      <c r="V51" s="867"/>
      <c r="W51" s="868"/>
      <c r="X51" s="869"/>
      <c r="Y51" s="689"/>
      <c r="Z51" s="782"/>
      <c r="AA51" s="690"/>
      <c r="AB51" s="896"/>
      <c r="AC51" s="897"/>
      <c r="AD51" s="897"/>
      <c r="AE51" s="898"/>
      <c r="AF51" s="776"/>
      <c r="AG51" s="902"/>
      <c r="AH51" s="902"/>
      <c r="AI51" s="903"/>
      <c r="AJ51" s="896"/>
      <c r="AK51" s="897"/>
      <c r="AL51" s="897"/>
      <c r="AM51" s="898"/>
      <c r="AN51" s="776"/>
      <c r="AO51" s="771"/>
      <c r="AP51" s="771"/>
      <c r="AQ51" s="772"/>
      <c r="AR51" s="767"/>
      <c r="AS51" s="780"/>
      <c r="AT51" s="780"/>
      <c r="AU51" s="780"/>
      <c r="AV51" s="781"/>
      <c r="AW51" s="170"/>
      <c r="AX51" s="171"/>
      <c r="AY51" s="171"/>
      <c r="AZ51" s="172"/>
      <c r="BA51" s="169"/>
    </row>
    <row r="52" spans="1:53" ht="19.5" customHeight="1" x14ac:dyDescent="0.3">
      <c r="A52" s="191"/>
      <c r="B52" s="192"/>
      <c r="C52" s="370"/>
      <c r="D52" s="243" t="s">
        <v>137</v>
      </c>
      <c r="E52" s="250" t="s">
        <v>342</v>
      </c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4"/>
      <c r="V52" s="649">
        <v>878</v>
      </c>
      <c r="W52" s="650"/>
      <c r="X52" s="651"/>
      <c r="Y52" s="649" t="s">
        <v>16</v>
      </c>
      <c r="Z52" s="650"/>
      <c r="AA52" s="651"/>
      <c r="AB52" s="1147">
        <v>2520</v>
      </c>
      <c r="AC52" s="1148"/>
      <c r="AD52" s="1148"/>
      <c r="AE52" s="1149"/>
      <c r="AF52" s="1155">
        <f>+V52*AB52</f>
        <v>2212560</v>
      </c>
      <c r="AG52" s="1269"/>
      <c r="AH52" s="1269"/>
      <c r="AI52" s="1270"/>
      <c r="AJ52" s="1286">
        <v>485</v>
      </c>
      <c r="AK52" s="1287"/>
      <c r="AL52" s="1287"/>
      <c r="AM52" s="1288"/>
      <c r="AN52" s="1147">
        <f>+V52*AJ52</f>
        <v>425830</v>
      </c>
      <c r="AO52" s="1148"/>
      <c r="AP52" s="1148"/>
      <c r="AQ52" s="1149"/>
      <c r="AR52" s="773">
        <f>+AF52+AN52</f>
        <v>2638390</v>
      </c>
      <c r="AS52" s="768"/>
      <c r="AT52" s="768"/>
      <c r="AU52" s="768"/>
      <c r="AV52" s="769"/>
      <c r="AW52" s="170"/>
      <c r="AX52" s="171"/>
      <c r="AY52" s="171"/>
      <c r="AZ52" s="172"/>
      <c r="BA52" s="169"/>
    </row>
    <row r="53" spans="1:53" ht="19.5" customHeight="1" x14ac:dyDescent="0.3">
      <c r="A53" s="191"/>
      <c r="B53" s="192"/>
      <c r="C53" s="293"/>
      <c r="D53" s="1274" t="s">
        <v>343</v>
      </c>
      <c r="E53" s="1275"/>
      <c r="F53" s="1275"/>
      <c r="G53" s="1275"/>
      <c r="H53" s="1275"/>
      <c r="I53" s="1275"/>
      <c r="J53" s="1275"/>
      <c r="K53" s="1275"/>
      <c r="L53" s="1275"/>
      <c r="M53" s="1275"/>
      <c r="N53" s="1275"/>
      <c r="O53" s="1275"/>
      <c r="P53" s="1275"/>
      <c r="Q53" s="1275"/>
      <c r="R53" s="1275"/>
      <c r="S53" s="1275"/>
      <c r="T53" s="1275"/>
      <c r="U53" s="1276"/>
      <c r="V53" s="170"/>
      <c r="W53" s="171"/>
      <c r="X53" s="172"/>
      <c r="Y53" s="170"/>
      <c r="Z53" s="171"/>
      <c r="AA53" s="172"/>
      <c r="AB53" s="153"/>
      <c r="AC53" s="154"/>
      <c r="AD53" s="154"/>
      <c r="AE53" s="155"/>
      <c r="AF53" s="776">
        <f>SUM(AF52)</f>
        <v>2212560</v>
      </c>
      <c r="AG53" s="902"/>
      <c r="AH53" s="902"/>
      <c r="AI53" s="903"/>
      <c r="AJ53" s="153"/>
      <c r="AK53" s="154"/>
      <c r="AL53" s="154"/>
      <c r="AM53" s="155"/>
      <c r="AN53" s="776">
        <f>SUM(AN52)</f>
        <v>425830</v>
      </c>
      <c r="AO53" s="902"/>
      <c r="AP53" s="902"/>
      <c r="AQ53" s="903"/>
      <c r="AR53" s="773">
        <f>+AF53+AN53</f>
        <v>2638390</v>
      </c>
      <c r="AS53" s="768"/>
      <c r="AT53" s="768"/>
      <c r="AU53" s="768"/>
      <c r="AV53" s="769"/>
      <c r="AW53" s="170"/>
      <c r="AX53" s="171"/>
      <c r="AY53" s="171"/>
      <c r="AZ53" s="172"/>
      <c r="BA53" s="169"/>
    </row>
    <row r="54" spans="1:53" ht="19.5" customHeight="1" x14ac:dyDescent="0.35">
      <c r="A54" s="191"/>
      <c r="B54" s="192"/>
      <c r="C54" s="377">
        <v>1.5</v>
      </c>
      <c r="D54" s="1277" t="s">
        <v>344</v>
      </c>
      <c r="E54" s="1278"/>
      <c r="F54" s="1278"/>
      <c r="G54" s="1278"/>
      <c r="H54" s="1278"/>
      <c r="I54" s="1278"/>
      <c r="J54" s="1278"/>
      <c r="K54" s="1278"/>
      <c r="L54" s="1278"/>
      <c r="M54" s="1278"/>
      <c r="N54" s="1278"/>
      <c r="O54" s="1278"/>
      <c r="P54" s="1278"/>
      <c r="Q54" s="1278"/>
      <c r="R54" s="1278"/>
      <c r="S54" s="1278"/>
      <c r="T54" s="1278"/>
      <c r="U54" s="1279"/>
      <c r="V54" s="867"/>
      <c r="W54" s="868"/>
      <c r="X54" s="869"/>
      <c r="Y54" s="786"/>
      <c r="Z54" s="787"/>
      <c r="AA54" s="788"/>
      <c r="AB54" s="896"/>
      <c r="AC54" s="897"/>
      <c r="AD54" s="897"/>
      <c r="AE54" s="898"/>
      <c r="AF54" s="776"/>
      <c r="AG54" s="902"/>
      <c r="AH54" s="902"/>
      <c r="AI54" s="903"/>
      <c r="AJ54" s="896"/>
      <c r="AK54" s="897"/>
      <c r="AL54" s="897"/>
      <c r="AM54" s="898"/>
      <c r="AN54" s="776"/>
      <c r="AO54" s="771"/>
      <c r="AP54" s="771"/>
      <c r="AQ54" s="772"/>
      <c r="AR54" s="773"/>
      <c r="AS54" s="774"/>
      <c r="AT54" s="774"/>
      <c r="AU54" s="774"/>
      <c r="AV54" s="775"/>
      <c r="AW54" s="170"/>
      <c r="AX54" s="171"/>
      <c r="AY54" s="171"/>
      <c r="AZ54" s="172"/>
      <c r="BA54" s="169"/>
    </row>
    <row r="55" spans="1:53" ht="19.5" customHeight="1" x14ac:dyDescent="0.3">
      <c r="A55" s="191"/>
      <c r="B55" s="192"/>
      <c r="C55" s="293"/>
      <c r="D55" s="259" t="s">
        <v>137</v>
      </c>
      <c r="E55" s="854" t="s">
        <v>345</v>
      </c>
      <c r="F55" s="854"/>
      <c r="G55" s="854"/>
      <c r="H55" s="854"/>
      <c r="I55" s="854"/>
      <c r="J55" s="854"/>
      <c r="K55" s="854"/>
      <c r="L55" s="854"/>
      <c r="M55" s="854"/>
      <c r="N55" s="854"/>
      <c r="O55" s="854"/>
      <c r="P55" s="854"/>
      <c r="Q55" s="854"/>
      <c r="R55" s="854"/>
      <c r="S55" s="854"/>
      <c r="T55" s="854"/>
      <c r="U55" s="855"/>
      <c r="V55" s="896">
        <v>11.96</v>
      </c>
      <c r="W55" s="897"/>
      <c r="X55" s="898"/>
      <c r="Y55" s="786" t="s">
        <v>353</v>
      </c>
      <c r="Z55" s="787"/>
      <c r="AA55" s="788"/>
      <c r="AB55" s="896">
        <v>27666</v>
      </c>
      <c r="AC55" s="897"/>
      <c r="AD55" s="897"/>
      <c r="AE55" s="898"/>
      <c r="AF55" s="1155">
        <f>+V55*AB55</f>
        <v>330885.36000000004</v>
      </c>
      <c r="AG55" s="1156"/>
      <c r="AH55" s="1156"/>
      <c r="AI55" s="1157"/>
      <c r="AJ55" s="896">
        <v>4100</v>
      </c>
      <c r="AK55" s="897"/>
      <c r="AL55" s="897"/>
      <c r="AM55" s="898"/>
      <c r="AN55" s="1155">
        <f>+AJ55*V55</f>
        <v>49036</v>
      </c>
      <c r="AO55" s="1269"/>
      <c r="AP55" s="1269"/>
      <c r="AQ55" s="1270"/>
      <c r="AR55" s="773">
        <f>+AF55+AN55</f>
        <v>379921.36000000004</v>
      </c>
      <c r="AS55" s="774"/>
      <c r="AT55" s="774"/>
      <c r="AU55" s="774"/>
      <c r="AV55" s="775"/>
      <c r="AW55" s="170"/>
      <c r="AX55" s="171"/>
      <c r="AY55" s="171"/>
      <c r="AZ55" s="172"/>
      <c r="BA55" s="169"/>
    </row>
    <row r="56" spans="1:53" ht="19.5" customHeight="1" x14ac:dyDescent="0.3">
      <c r="A56" s="191"/>
      <c r="B56" s="192"/>
      <c r="C56" s="294"/>
      <c r="D56" s="259" t="s">
        <v>137</v>
      </c>
      <c r="E56" s="854" t="s">
        <v>346</v>
      </c>
      <c r="F56" s="854"/>
      <c r="G56" s="854"/>
      <c r="H56" s="854"/>
      <c r="I56" s="854"/>
      <c r="J56" s="854"/>
      <c r="K56" s="854"/>
      <c r="L56" s="854"/>
      <c r="M56" s="854"/>
      <c r="N56" s="854"/>
      <c r="O56" s="151"/>
      <c r="P56" s="151"/>
      <c r="Q56" s="151"/>
      <c r="R56" s="151"/>
      <c r="S56" s="151"/>
      <c r="T56" s="151"/>
      <c r="U56" s="151"/>
      <c r="V56" s="896">
        <v>17.649999999999999</v>
      </c>
      <c r="W56" s="897"/>
      <c r="X56" s="898"/>
      <c r="Y56" s="786" t="s">
        <v>353</v>
      </c>
      <c r="Z56" s="787"/>
      <c r="AA56" s="788"/>
      <c r="AB56" s="896">
        <v>26800</v>
      </c>
      <c r="AC56" s="897"/>
      <c r="AD56" s="897"/>
      <c r="AE56" s="898"/>
      <c r="AF56" s="1155">
        <f t="shared" ref="AF56:AF61" si="5">+V56*AB56</f>
        <v>473019.99999999994</v>
      </c>
      <c r="AG56" s="1156"/>
      <c r="AH56" s="1156"/>
      <c r="AI56" s="1157"/>
      <c r="AJ56" s="896">
        <v>4100</v>
      </c>
      <c r="AK56" s="897"/>
      <c r="AL56" s="897"/>
      <c r="AM56" s="898"/>
      <c r="AN56" s="1155">
        <f t="shared" ref="AN56:AN60" si="6">+AJ56*V56</f>
        <v>72365</v>
      </c>
      <c r="AO56" s="1269"/>
      <c r="AP56" s="1269"/>
      <c r="AQ56" s="1270"/>
      <c r="AR56" s="773">
        <f t="shared" ref="AR56:AR60" si="7">+AF56+AN56</f>
        <v>545385</v>
      </c>
      <c r="AS56" s="774"/>
      <c r="AT56" s="774"/>
      <c r="AU56" s="774"/>
      <c r="AV56" s="775"/>
      <c r="AW56" s="170"/>
      <c r="AX56" s="171"/>
      <c r="AY56" s="171"/>
      <c r="AZ56" s="172"/>
      <c r="BA56" s="169"/>
    </row>
    <row r="57" spans="1:53" ht="19.5" customHeight="1" x14ac:dyDescent="0.3">
      <c r="A57" s="191"/>
      <c r="B57" s="192"/>
      <c r="C57" s="296"/>
      <c r="D57" s="375" t="s">
        <v>137</v>
      </c>
      <c r="E57" s="865" t="s">
        <v>347</v>
      </c>
      <c r="F57" s="865"/>
      <c r="G57" s="865"/>
      <c r="H57" s="865"/>
      <c r="I57" s="865"/>
      <c r="J57" s="865"/>
      <c r="K57" s="865"/>
      <c r="L57" s="865"/>
      <c r="M57" s="865"/>
      <c r="N57" s="865"/>
      <c r="O57" s="865"/>
      <c r="P57" s="865"/>
      <c r="Q57" s="865"/>
      <c r="R57" s="865"/>
      <c r="S57" s="865"/>
      <c r="T57" s="865"/>
      <c r="U57" s="866"/>
      <c r="V57" s="1040">
        <v>9.14</v>
      </c>
      <c r="W57" s="1041"/>
      <c r="X57" s="1042"/>
      <c r="Y57" s="786" t="s">
        <v>353</v>
      </c>
      <c r="Z57" s="787"/>
      <c r="AA57" s="788"/>
      <c r="AB57" s="896">
        <v>26500</v>
      </c>
      <c r="AC57" s="897"/>
      <c r="AD57" s="897"/>
      <c r="AE57" s="898"/>
      <c r="AF57" s="1155">
        <f t="shared" si="5"/>
        <v>242210.00000000003</v>
      </c>
      <c r="AG57" s="1156"/>
      <c r="AH57" s="1156"/>
      <c r="AI57" s="1157"/>
      <c r="AJ57" s="1147">
        <v>3300</v>
      </c>
      <c r="AK57" s="1148"/>
      <c r="AL57" s="1148"/>
      <c r="AM57" s="1149"/>
      <c r="AN57" s="1155">
        <f t="shared" si="6"/>
        <v>30162.000000000004</v>
      </c>
      <c r="AO57" s="1269"/>
      <c r="AP57" s="1269"/>
      <c r="AQ57" s="1270"/>
      <c r="AR57" s="773">
        <f t="shared" si="7"/>
        <v>272372.00000000006</v>
      </c>
      <c r="AS57" s="774"/>
      <c r="AT57" s="774"/>
      <c r="AU57" s="774"/>
      <c r="AV57" s="775"/>
      <c r="AW57" s="170"/>
      <c r="AX57" s="171"/>
      <c r="AY57" s="171"/>
      <c r="AZ57" s="172"/>
      <c r="BA57" s="169"/>
    </row>
    <row r="58" spans="1:53" ht="19.5" customHeight="1" x14ac:dyDescent="0.3">
      <c r="A58" s="191"/>
      <c r="B58" s="192"/>
      <c r="C58" s="294"/>
      <c r="D58" s="259" t="s">
        <v>137</v>
      </c>
      <c r="E58" s="865" t="s">
        <v>348</v>
      </c>
      <c r="F58" s="865"/>
      <c r="G58" s="865"/>
      <c r="H58" s="865"/>
      <c r="I58" s="865"/>
      <c r="J58" s="865"/>
      <c r="K58" s="865"/>
      <c r="L58" s="865"/>
      <c r="M58" s="865"/>
      <c r="N58" s="865"/>
      <c r="O58" s="865"/>
      <c r="P58" s="865"/>
      <c r="Q58" s="865"/>
      <c r="R58" s="865"/>
      <c r="S58" s="865"/>
      <c r="T58" s="865"/>
      <c r="U58" s="866"/>
      <c r="V58" s="1040">
        <v>12.85</v>
      </c>
      <c r="W58" s="1041"/>
      <c r="X58" s="1042"/>
      <c r="Y58" s="786" t="s">
        <v>353</v>
      </c>
      <c r="Z58" s="787"/>
      <c r="AA58" s="788"/>
      <c r="AB58" s="896">
        <v>26366</v>
      </c>
      <c r="AC58" s="897"/>
      <c r="AD58" s="897"/>
      <c r="AE58" s="898"/>
      <c r="AF58" s="1155">
        <f t="shared" si="5"/>
        <v>338803.1</v>
      </c>
      <c r="AG58" s="1156"/>
      <c r="AH58" s="1156"/>
      <c r="AI58" s="1157"/>
      <c r="AJ58" s="1271">
        <v>3300</v>
      </c>
      <c r="AK58" s="1272"/>
      <c r="AL58" s="1272"/>
      <c r="AM58" s="1273"/>
      <c r="AN58" s="1155">
        <f t="shared" si="6"/>
        <v>42405</v>
      </c>
      <c r="AO58" s="1269"/>
      <c r="AP58" s="1269"/>
      <c r="AQ58" s="1270"/>
      <c r="AR58" s="773">
        <f t="shared" si="7"/>
        <v>381208.1</v>
      </c>
      <c r="AS58" s="774"/>
      <c r="AT58" s="774"/>
      <c r="AU58" s="774"/>
      <c r="AV58" s="775"/>
      <c r="AW58" s="170"/>
      <c r="AX58" s="171"/>
      <c r="AY58" s="171"/>
      <c r="AZ58" s="172"/>
      <c r="BA58" s="169"/>
    </row>
    <row r="59" spans="1:53" ht="19.5" customHeight="1" x14ac:dyDescent="0.3">
      <c r="A59" s="191"/>
      <c r="B59" s="192"/>
      <c r="C59" s="294"/>
      <c r="D59" s="259" t="s">
        <v>137</v>
      </c>
      <c r="E59" s="865" t="s">
        <v>349</v>
      </c>
      <c r="F59" s="865"/>
      <c r="G59" s="865"/>
      <c r="H59" s="865"/>
      <c r="I59" s="865"/>
      <c r="J59" s="865"/>
      <c r="K59" s="865"/>
      <c r="L59" s="865"/>
      <c r="M59" s="865"/>
      <c r="N59" s="865"/>
      <c r="O59" s="865"/>
      <c r="P59" s="865"/>
      <c r="Q59" s="865"/>
      <c r="R59" s="865"/>
      <c r="S59" s="865"/>
      <c r="T59" s="865"/>
      <c r="U59" s="866"/>
      <c r="V59" s="1040">
        <v>13.78</v>
      </c>
      <c r="W59" s="1041"/>
      <c r="X59" s="1042"/>
      <c r="Y59" s="786" t="s">
        <v>353</v>
      </c>
      <c r="Z59" s="787"/>
      <c r="AA59" s="788"/>
      <c r="AB59" s="896">
        <v>26166</v>
      </c>
      <c r="AC59" s="897"/>
      <c r="AD59" s="897"/>
      <c r="AE59" s="898"/>
      <c r="AF59" s="1155">
        <f t="shared" si="5"/>
        <v>360567.48</v>
      </c>
      <c r="AG59" s="1156"/>
      <c r="AH59" s="1156"/>
      <c r="AI59" s="1157"/>
      <c r="AJ59" s="1266">
        <v>2900</v>
      </c>
      <c r="AK59" s="1267"/>
      <c r="AL59" s="1267"/>
      <c r="AM59" s="1268"/>
      <c r="AN59" s="1155">
        <f t="shared" si="6"/>
        <v>39962</v>
      </c>
      <c r="AO59" s="1269"/>
      <c r="AP59" s="1269"/>
      <c r="AQ59" s="1270"/>
      <c r="AR59" s="773">
        <f t="shared" si="7"/>
        <v>400529.48</v>
      </c>
      <c r="AS59" s="774"/>
      <c r="AT59" s="774"/>
      <c r="AU59" s="774"/>
      <c r="AV59" s="775"/>
      <c r="AW59" s="170"/>
      <c r="AX59" s="171"/>
      <c r="AY59" s="171"/>
      <c r="AZ59" s="172"/>
      <c r="BA59" s="169"/>
    </row>
    <row r="60" spans="1:53" ht="19.5" customHeight="1" x14ac:dyDescent="0.3">
      <c r="A60" s="191"/>
      <c r="B60" s="192"/>
      <c r="C60" s="294"/>
      <c r="D60" s="259" t="s">
        <v>137</v>
      </c>
      <c r="E60" s="865" t="s">
        <v>350</v>
      </c>
      <c r="F60" s="865"/>
      <c r="G60" s="865"/>
      <c r="H60" s="865"/>
      <c r="I60" s="865"/>
      <c r="J60" s="865"/>
      <c r="K60" s="865"/>
      <c r="L60" s="865"/>
      <c r="M60" s="865"/>
      <c r="N60" s="865"/>
      <c r="O60" s="865"/>
      <c r="P60" s="865"/>
      <c r="Q60" s="865"/>
      <c r="R60" s="865"/>
      <c r="S60" s="865"/>
      <c r="T60" s="865"/>
      <c r="U60" s="866"/>
      <c r="V60" s="1040">
        <v>78.72</v>
      </c>
      <c r="W60" s="1041"/>
      <c r="X60" s="1042"/>
      <c r="Y60" s="786" t="s">
        <v>353</v>
      </c>
      <c r="Z60" s="787"/>
      <c r="AA60" s="788"/>
      <c r="AB60" s="896">
        <v>26166</v>
      </c>
      <c r="AC60" s="897"/>
      <c r="AD60" s="897"/>
      <c r="AE60" s="898"/>
      <c r="AF60" s="1155">
        <f t="shared" si="5"/>
        <v>2059787.52</v>
      </c>
      <c r="AG60" s="1156"/>
      <c r="AH60" s="1156"/>
      <c r="AI60" s="1157"/>
      <c r="AJ60" s="1271">
        <v>2900</v>
      </c>
      <c r="AK60" s="1272"/>
      <c r="AL60" s="1272"/>
      <c r="AM60" s="1273"/>
      <c r="AN60" s="1155">
        <f t="shared" si="6"/>
        <v>228288</v>
      </c>
      <c r="AO60" s="1269"/>
      <c r="AP60" s="1269"/>
      <c r="AQ60" s="1270"/>
      <c r="AR60" s="773">
        <f t="shared" si="7"/>
        <v>2288075.52</v>
      </c>
      <c r="AS60" s="774"/>
      <c r="AT60" s="774"/>
      <c r="AU60" s="774"/>
      <c r="AV60" s="775"/>
      <c r="AW60" s="170"/>
      <c r="AX60" s="171"/>
      <c r="AY60" s="171"/>
      <c r="AZ60" s="172"/>
      <c r="BA60" s="169"/>
    </row>
    <row r="61" spans="1:53" ht="19.5" customHeight="1" x14ac:dyDescent="0.3">
      <c r="A61" s="191"/>
      <c r="B61" s="192"/>
      <c r="C61" s="196"/>
      <c r="D61" s="376" t="s">
        <v>137</v>
      </c>
      <c r="E61" s="70" t="s">
        <v>351</v>
      </c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940">
        <v>4323</v>
      </c>
      <c r="W61" s="941"/>
      <c r="X61" s="942"/>
      <c r="Y61" s="786" t="s">
        <v>339</v>
      </c>
      <c r="Z61" s="787"/>
      <c r="AA61" s="788"/>
      <c r="AB61" s="896">
        <v>33</v>
      </c>
      <c r="AC61" s="897"/>
      <c r="AD61" s="897"/>
      <c r="AE61" s="898"/>
      <c r="AF61" s="1155">
        <f t="shared" si="5"/>
        <v>142659</v>
      </c>
      <c r="AG61" s="1156"/>
      <c r="AH61" s="1156"/>
      <c r="AI61" s="1157"/>
      <c r="AJ61" s="1230" t="s">
        <v>137</v>
      </c>
      <c r="AK61" s="1231"/>
      <c r="AL61" s="1231"/>
      <c r="AM61" s="1232"/>
      <c r="AN61" s="1363" t="s">
        <v>137</v>
      </c>
      <c r="AO61" s="1231"/>
      <c r="AP61" s="1231"/>
      <c r="AQ61" s="1232"/>
      <c r="AR61" s="773">
        <f>+AF61</f>
        <v>142659</v>
      </c>
      <c r="AS61" s="774"/>
      <c r="AT61" s="774"/>
      <c r="AU61" s="774"/>
      <c r="AV61" s="775"/>
      <c r="AW61" s="170"/>
      <c r="AX61" s="171"/>
      <c r="AY61" s="171"/>
      <c r="AZ61" s="172"/>
      <c r="BA61" s="169"/>
    </row>
    <row r="62" spans="1:53" ht="19.5" customHeight="1" x14ac:dyDescent="0.3">
      <c r="A62" s="191"/>
      <c r="B62" s="192"/>
      <c r="C62" s="518"/>
      <c r="D62" s="1343" t="s">
        <v>352</v>
      </c>
      <c r="E62" s="1344"/>
      <c r="F62" s="1344"/>
      <c r="G62" s="1344"/>
      <c r="H62" s="1344"/>
      <c r="I62" s="1344"/>
      <c r="J62" s="1344"/>
      <c r="K62" s="1344"/>
      <c r="L62" s="1344"/>
      <c r="M62" s="1344"/>
      <c r="N62" s="1344"/>
      <c r="O62" s="1344"/>
      <c r="P62" s="1344"/>
      <c r="Q62" s="1344"/>
      <c r="R62" s="1344"/>
      <c r="S62" s="1344"/>
      <c r="T62" s="1344"/>
      <c r="U62" s="1345"/>
      <c r="V62" s="170"/>
      <c r="W62" s="171"/>
      <c r="X62" s="172"/>
      <c r="Y62" s="170"/>
      <c r="Z62" s="171"/>
      <c r="AA62" s="172"/>
      <c r="AB62" s="514"/>
      <c r="AC62" s="515"/>
      <c r="AD62" s="515"/>
      <c r="AE62" s="516"/>
      <c r="AF62" s="1008">
        <f>SUM(AF55:AF61)</f>
        <v>3947932.46</v>
      </c>
      <c r="AG62" s="1009"/>
      <c r="AH62" s="1009"/>
      <c r="AI62" s="1010"/>
      <c r="AJ62" s="514"/>
      <c r="AK62" s="515"/>
      <c r="AL62" s="515"/>
      <c r="AM62" s="516"/>
      <c r="AN62" s="1008">
        <f>SUM(AN55:AN61)</f>
        <v>462218</v>
      </c>
      <c r="AO62" s="1009"/>
      <c r="AP62" s="1009"/>
      <c r="AQ62" s="1010"/>
      <c r="AR62" s="773">
        <f>SUM(AR55:AR61)</f>
        <v>4410150.46</v>
      </c>
      <c r="AS62" s="774"/>
      <c r="AT62" s="774"/>
      <c r="AU62" s="774"/>
      <c r="AV62" s="775"/>
      <c r="AW62" s="170"/>
      <c r="AX62" s="171"/>
      <c r="AY62" s="171"/>
      <c r="AZ62" s="172"/>
      <c r="BA62" s="169"/>
    </row>
    <row r="63" spans="1:53" ht="19.5" customHeight="1" x14ac:dyDescent="0.35">
      <c r="A63" s="191"/>
      <c r="B63" s="192"/>
      <c r="C63" s="374">
        <v>1.6</v>
      </c>
      <c r="D63" s="1277" t="s">
        <v>354</v>
      </c>
      <c r="E63" s="1278"/>
      <c r="F63" s="1278"/>
      <c r="G63" s="1278"/>
      <c r="H63" s="1278"/>
      <c r="I63" s="1278"/>
      <c r="J63" s="1278"/>
      <c r="K63" s="1278"/>
      <c r="L63" s="1278"/>
      <c r="M63" s="1278"/>
      <c r="N63" s="1278"/>
      <c r="O63" s="1278"/>
      <c r="P63" s="1278"/>
      <c r="Q63" s="1278"/>
      <c r="R63" s="1278"/>
      <c r="S63" s="1278"/>
      <c r="T63" s="1278"/>
      <c r="U63" s="1279"/>
      <c r="V63" s="867"/>
      <c r="W63" s="868"/>
      <c r="X63" s="869"/>
      <c r="Y63" s="783"/>
      <c r="Z63" s="784"/>
      <c r="AA63" s="785"/>
      <c r="AB63" s="896"/>
      <c r="AC63" s="897"/>
      <c r="AD63" s="897"/>
      <c r="AE63" s="898"/>
      <c r="AF63" s="776"/>
      <c r="AG63" s="902"/>
      <c r="AH63" s="902"/>
      <c r="AI63" s="903"/>
      <c r="AJ63" s="896"/>
      <c r="AK63" s="897"/>
      <c r="AL63" s="897"/>
      <c r="AM63" s="898"/>
      <c r="AN63" s="776"/>
      <c r="AO63" s="902"/>
      <c r="AP63" s="902"/>
      <c r="AQ63" s="903"/>
      <c r="AR63" s="773"/>
      <c r="AS63" s="774"/>
      <c r="AT63" s="774"/>
      <c r="AU63" s="774"/>
      <c r="AV63" s="775"/>
      <c r="AW63" s="170"/>
      <c r="AX63" s="171"/>
      <c r="AY63" s="171"/>
      <c r="AZ63" s="172"/>
      <c r="BA63" s="169"/>
    </row>
    <row r="64" spans="1:53" ht="19.5" customHeight="1" x14ac:dyDescent="0.3">
      <c r="A64" s="191"/>
      <c r="B64" s="192"/>
      <c r="C64" s="294"/>
      <c r="D64" s="259" t="s">
        <v>137</v>
      </c>
      <c r="E64" s="854" t="s">
        <v>355</v>
      </c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4"/>
      <c r="R64" s="854"/>
      <c r="S64" s="854"/>
      <c r="T64" s="854"/>
      <c r="U64" s="855"/>
      <c r="V64" s="867">
        <v>2540</v>
      </c>
      <c r="W64" s="868"/>
      <c r="X64" s="869"/>
      <c r="Y64" s="783" t="s">
        <v>15</v>
      </c>
      <c r="Z64" s="784"/>
      <c r="AA64" s="785"/>
      <c r="AB64" s="916">
        <v>350</v>
      </c>
      <c r="AC64" s="917"/>
      <c r="AD64" s="917"/>
      <c r="AE64" s="918"/>
      <c r="AF64" s="776">
        <f>+V64*AB64</f>
        <v>889000</v>
      </c>
      <c r="AG64" s="902"/>
      <c r="AH64" s="902"/>
      <c r="AI64" s="903"/>
      <c r="AJ64" s="896">
        <v>30</v>
      </c>
      <c r="AK64" s="897"/>
      <c r="AL64" s="897"/>
      <c r="AM64" s="898"/>
      <c r="AN64" s="776">
        <f>+V64*AJ64</f>
        <v>76200</v>
      </c>
      <c r="AO64" s="902"/>
      <c r="AP64" s="902"/>
      <c r="AQ64" s="903"/>
      <c r="AR64" s="773">
        <f>+AF64+AN64</f>
        <v>965200</v>
      </c>
      <c r="AS64" s="774"/>
      <c r="AT64" s="774"/>
      <c r="AU64" s="774"/>
      <c r="AV64" s="775"/>
      <c r="AW64" s="170"/>
      <c r="AX64" s="171"/>
      <c r="AY64" s="171"/>
      <c r="AZ64" s="172"/>
      <c r="BA64" s="169"/>
    </row>
    <row r="65" spans="1:53" ht="19.5" customHeight="1" x14ac:dyDescent="0.3">
      <c r="A65" s="191"/>
      <c r="B65" s="192"/>
      <c r="C65" s="294"/>
      <c r="D65" s="259" t="s">
        <v>137</v>
      </c>
      <c r="E65" s="854" t="s">
        <v>356</v>
      </c>
      <c r="F65" s="854"/>
      <c r="G65" s="854"/>
      <c r="H65" s="854"/>
      <c r="I65" s="854"/>
      <c r="J65" s="854"/>
      <c r="K65" s="854"/>
      <c r="L65" s="854"/>
      <c r="M65" s="854"/>
      <c r="N65" s="854"/>
      <c r="O65" s="854"/>
      <c r="P65" s="854"/>
      <c r="Q65" s="854"/>
      <c r="R65" s="854"/>
      <c r="S65" s="854"/>
      <c r="T65" s="854"/>
      <c r="U65" s="855"/>
      <c r="V65" s="867">
        <v>2540</v>
      </c>
      <c r="W65" s="868"/>
      <c r="X65" s="869"/>
      <c r="Y65" s="783" t="s">
        <v>15</v>
      </c>
      <c r="Z65" s="784"/>
      <c r="AA65" s="785"/>
      <c r="AB65" s="916">
        <v>110</v>
      </c>
      <c r="AC65" s="917"/>
      <c r="AD65" s="917"/>
      <c r="AE65" s="918"/>
      <c r="AF65" s="776">
        <f t="shared" ref="AF65:AF66" si="8">+V65*AB65</f>
        <v>279400</v>
      </c>
      <c r="AG65" s="902"/>
      <c r="AH65" s="902"/>
      <c r="AI65" s="903"/>
      <c r="AJ65" s="896">
        <v>30</v>
      </c>
      <c r="AK65" s="897"/>
      <c r="AL65" s="897"/>
      <c r="AM65" s="898"/>
      <c r="AN65" s="776">
        <f t="shared" ref="AN65:AN66" si="9">+V65*AJ65</f>
        <v>76200</v>
      </c>
      <c r="AO65" s="902"/>
      <c r="AP65" s="902"/>
      <c r="AQ65" s="903"/>
      <c r="AR65" s="773">
        <f t="shared" ref="AR65:AR66" si="10">+AF65+AN65</f>
        <v>355600</v>
      </c>
      <c r="AS65" s="774"/>
      <c r="AT65" s="774"/>
      <c r="AU65" s="774"/>
      <c r="AV65" s="775"/>
      <c r="AW65" s="170"/>
      <c r="AX65" s="171"/>
      <c r="AY65" s="171"/>
      <c r="AZ65" s="172"/>
      <c r="BA65" s="169"/>
    </row>
    <row r="66" spans="1:53" ht="19.5" customHeight="1" x14ac:dyDescent="0.3">
      <c r="A66" s="191"/>
      <c r="B66" s="192"/>
      <c r="C66" s="294"/>
      <c r="D66" s="259" t="s">
        <v>137</v>
      </c>
      <c r="E66" s="854" t="s">
        <v>357</v>
      </c>
      <c r="F66" s="854"/>
      <c r="G66" s="854"/>
      <c r="H66" s="854"/>
      <c r="I66" s="854"/>
      <c r="J66" s="854"/>
      <c r="K66" s="854"/>
      <c r="L66" s="854"/>
      <c r="M66" s="854"/>
      <c r="N66" s="854"/>
      <c r="O66" s="854"/>
      <c r="P66" s="854"/>
      <c r="Q66" s="854"/>
      <c r="R66" s="854"/>
      <c r="S66" s="854"/>
      <c r="T66" s="854"/>
      <c r="U66" s="855"/>
      <c r="V66" s="867">
        <v>2540</v>
      </c>
      <c r="W66" s="868"/>
      <c r="X66" s="869"/>
      <c r="Y66" s="783" t="s">
        <v>15</v>
      </c>
      <c r="Z66" s="784"/>
      <c r="AA66" s="785"/>
      <c r="AB66" s="916">
        <v>35</v>
      </c>
      <c r="AC66" s="917"/>
      <c r="AD66" s="917"/>
      <c r="AE66" s="918"/>
      <c r="AF66" s="776">
        <f t="shared" si="8"/>
        <v>88900</v>
      </c>
      <c r="AG66" s="902"/>
      <c r="AH66" s="902"/>
      <c r="AI66" s="903"/>
      <c r="AJ66" s="916">
        <v>5</v>
      </c>
      <c r="AK66" s="917"/>
      <c r="AL66" s="917"/>
      <c r="AM66" s="918"/>
      <c r="AN66" s="776">
        <f t="shared" si="9"/>
        <v>12700</v>
      </c>
      <c r="AO66" s="902"/>
      <c r="AP66" s="902"/>
      <c r="AQ66" s="903"/>
      <c r="AR66" s="773">
        <f t="shared" si="10"/>
        <v>101600</v>
      </c>
      <c r="AS66" s="774"/>
      <c r="AT66" s="774"/>
      <c r="AU66" s="774"/>
      <c r="AV66" s="775"/>
      <c r="AW66" s="170"/>
      <c r="AX66" s="171"/>
      <c r="AY66" s="171"/>
      <c r="AZ66" s="172"/>
      <c r="BA66" s="169"/>
    </row>
    <row r="67" spans="1:53" ht="19.5" customHeight="1" x14ac:dyDescent="0.3">
      <c r="A67" s="191"/>
      <c r="B67" s="192"/>
      <c r="C67" s="294"/>
      <c r="D67" s="1274" t="s">
        <v>358</v>
      </c>
      <c r="E67" s="1275"/>
      <c r="F67" s="1275"/>
      <c r="G67" s="1275"/>
      <c r="H67" s="1275"/>
      <c r="I67" s="1275"/>
      <c r="J67" s="1275"/>
      <c r="K67" s="1275"/>
      <c r="L67" s="1275"/>
      <c r="M67" s="1275"/>
      <c r="N67" s="1275"/>
      <c r="O67" s="1275"/>
      <c r="P67" s="1275"/>
      <c r="Q67" s="1275"/>
      <c r="R67" s="1275"/>
      <c r="S67" s="1275"/>
      <c r="T67" s="1275"/>
      <c r="U67" s="1276"/>
      <c r="V67" s="867"/>
      <c r="W67" s="868"/>
      <c r="X67" s="869"/>
      <c r="Y67" s="783"/>
      <c r="Z67" s="784"/>
      <c r="AA67" s="785"/>
      <c r="AB67" s="896"/>
      <c r="AC67" s="897"/>
      <c r="AD67" s="897"/>
      <c r="AE67" s="898"/>
      <c r="AF67" s="776">
        <f>SUM(AF64:AF66)</f>
        <v>1257300</v>
      </c>
      <c r="AG67" s="902"/>
      <c r="AH67" s="902"/>
      <c r="AI67" s="903"/>
      <c r="AJ67" s="896"/>
      <c r="AK67" s="897"/>
      <c r="AL67" s="897"/>
      <c r="AM67" s="898"/>
      <c r="AN67" s="776">
        <f>SUM(AN64:AN66)</f>
        <v>165100</v>
      </c>
      <c r="AO67" s="902"/>
      <c r="AP67" s="902"/>
      <c r="AQ67" s="903"/>
      <c r="AR67" s="773">
        <f>SUM(AR64:AR66)</f>
        <v>1422400</v>
      </c>
      <c r="AS67" s="774"/>
      <c r="AT67" s="774"/>
      <c r="AU67" s="774"/>
      <c r="AV67" s="775"/>
      <c r="AW67" s="170"/>
      <c r="AX67" s="171"/>
      <c r="AY67" s="171"/>
      <c r="AZ67" s="172"/>
      <c r="BA67" s="169"/>
    </row>
    <row r="68" spans="1:53" ht="19.5" customHeight="1" x14ac:dyDescent="0.35">
      <c r="A68" s="191"/>
      <c r="B68" s="192"/>
      <c r="C68" s="374">
        <v>1.7</v>
      </c>
      <c r="D68" s="1277" t="s">
        <v>359</v>
      </c>
      <c r="E68" s="1278"/>
      <c r="F68" s="1278"/>
      <c r="G68" s="1278"/>
      <c r="H68" s="1278"/>
      <c r="I68" s="1278"/>
      <c r="J68" s="1278"/>
      <c r="K68" s="1278"/>
      <c r="L68" s="1278"/>
      <c r="M68" s="1278"/>
      <c r="N68" s="1278"/>
      <c r="O68" s="1278"/>
      <c r="P68" s="1278"/>
      <c r="Q68" s="1278"/>
      <c r="R68" s="1278"/>
      <c r="S68" s="1278"/>
      <c r="T68" s="1278"/>
      <c r="U68" s="1279"/>
      <c r="V68" s="867"/>
      <c r="W68" s="868"/>
      <c r="X68" s="869"/>
      <c r="Y68" s="783"/>
      <c r="Z68" s="784"/>
      <c r="AA68" s="785"/>
      <c r="AB68" s="896"/>
      <c r="AC68" s="897"/>
      <c r="AD68" s="897"/>
      <c r="AE68" s="898"/>
      <c r="AF68" s="776"/>
      <c r="AG68" s="902"/>
      <c r="AH68" s="902"/>
      <c r="AI68" s="903"/>
      <c r="AJ68" s="896"/>
      <c r="AK68" s="897"/>
      <c r="AL68" s="897"/>
      <c r="AM68" s="898"/>
      <c r="AN68" s="910"/>
      <c r="AO68" s="911"/>
      <c r="AP68" s="911"/>
      <c r="AQ68" s="912"/>
      <c r="AR68" s="773"/>
      <c r="AS68" s="774"/>
      <c r="AT68" s="774"/>
      <c r="AU68" s="774"/>
      <c r="AV68" s="775"/>
      <c r="AW68" s="170"/>
      <c r="AX68" s="171"/>
      <c r="AY68" s="171"/>
      <c r="AZ68" s="172"/>
      <c r="BA68" s="169"/>
    </row>
    <row r="69" spans="1:53" ht="19.5" customHeight="1" x14ac:dyDescent="0.3">
      <c r="A69" s="191"/>
      <c r="B69" s="192"/>
      <c r="C69" s="196"/>
      <c r="D69" s="376" t="s">
        <v>137</v>
      </c>
      <c r="E69" s="341" t="s">
        <v>360</v>
      </c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280">
        <v>398</v>
      </c>
      <c r="W69" s="1281"/>
      <c r="X69" s="1282"/>
      <c r="Y69" s="1283" t="s">
        <v>125</v>
      </c>
      <c r="Z69" s="665"/>
      <c r="AA69" s="1284"/>
      <c r="AB69" s="1238">
        <v>850</v>
      </c>
      <c r="AC69" s="1239"/>
      <c r="AD69" s="1239"/>
      <c r="AE69" s="1240"/>
      <c r="AF69" s="777">
        <f>+V69*AB69</f>
        <v>338300</v>
      </c>
      <c r="AG69" s="778"/>
      <c r="AH69" s="778"/>
      <c r="AI69" s="779"/>
      <c r="AJ69" s="907" t="s">
        <v>137</v>
      </c>
      <c r="AK69" s="908"/>
      <c r="AL69" s="908"/>
      <c r="AM69" s="909"/>
      <c r="AN69" s="907" t="s">
        <v>137</v>
      </c>
      <c r="AO69" s="908"/>
      <c r="AP69" s="908"/>
      <c r="AQ69" s="909"/>
      <c r="AR69" s="773">
        <f>+AF69</f>
        <v>338300</v>
      </c>
      <c r="AS69" s="768"/>
      <c r="AT69" s="768"/>
      <c r="AU69" s="768"/>
      <c r="AV69" s="769"/>
      <c r="AW69" s="170"/>
      <c r="AX69" s="171"/>
      <c r="AY69" s="171"/>
      <c r="AZ69" s="172"/>
      <c r="BA69" s="169"/>
    </row>
    <row r="70" spans="1:53" ht="19.5" customHeight="1" x14ac:dyDescent="0.3">
      <c r="A70" s="191"/>
      <c r="B70" s="192"/>
      <c r="C70" s="196"/>
      <c r="D70" s="376" t="s">
        <v>137</v>
      </c>
      <c r="E70" s="341" t="s">
        <v>361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280">
        <v>305</v>
      </c>
      <c r="W70" s="1281"/>
      <c r="X70" s="1282"/>
      <c r="Y70" s="1283" t="s">
        <v>125</v>
      </c>
      <c r="Z70" s="665"/>
      <c r="AA70" s="1284"/>
      <c r="AB70" s="1238">
        <v>675</v>
      </c>
      <c r="AC70" s="1239"/>
      <c r="AD70" s="1239"/>
      <c r="AE70" s="1240"/>
      <c r="AF70" s="777">
        <f t="shared" ref="AF70:AF78" si="11">+V70*AB70</f>
        <v>205875</v>
      </c>
      <c r="AG70" s="778"/>
      <c r="AH70" s="778"/>
      <c r="AI70" s="779"/>
      <c r="AJ70" s="907" t="s">
        <v>137</v>
      </c>
      <c r="AK70" s="908"/>
      <c r="AL70" s="908"/>
      <c r="AM70" s="909"/>
      <c r="AN70" s="907" t="s">
        <v>137</v>
      </c>
      <c r="AO70" s="908"/>
      <c r="AP70" s="908"/>
      <c r="AQ70" s="909"/>
      <c r="AR70" s="773">
        <f t="shared" ref="AR70:AR78" si="12">+AF70</f>
        <v>205875</v>
      </c>
      <c r="AS70" s="768"/>
      <c r="AT70" s="768"/>
      <c r="AU70" s="768"/>
      <c r="AV70" s="769"/>
      <c r="AW70" s="170"/>
      <c r="AX70" s="171"/>
      <c r="AY70" s="171"/>
      <c r="AZ70" s="172"/>
      <c r="BA70" s="169"/>
    </row>
    <row r="71" spans="1:53" ht="19.5" customHeight="1" x14ac:dyDescent="0.3">
      <c r="A71" s="191"/>
      <c r="B71" s="192"/>
      <c r="C71" s="296"/>
      <c r="D71" s="375" t="s">
        <v>137</v>
      </c>
      <c r="E71" s="250" t="s">
        <v>362</v>
      </c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4"/>
      <c r="V71" s="1280">
        <v>11</v>
      </c>
      <c r="W71" s="1281"/>
      <c r="X71" s="1282"/>
      <c r="Y71" s="1283" t="s">
        <v>125</v>
      </c>
      <c r="Z71" s="665"/>
      <c r="AA71" s="1284"/>
      <c r="AB71" s="1238">
        <v>394</v>
      </c>
      <c r="AC71" s="1239"/>
      <c r="AD71" s="1239"/>
      <c r="AE71" s="1240"/>
      <c r="AF71" s="777">
        <f t="shared" si="11"/>
        <v>4334</v>
      </c>
      <c r="AG71" s="778"/>
      <c r="AH71" s="778"/>
      <c r="AI71" s="779"/>
      <c r="AJ71" s="907" t="s">
        <v>137</v>
      </c>
      <c r="AK71" s="908"/>
      <c r="AL71" s="908"/>
      <c r="AM71" s="909"/>
      <c r="AN71" s="907" t="s">
        <v>137</v>
      </c>
      <c r="AO71" s="908"/>
      <c r="AP71" s="908"/>
      <c r="AQ71" s="909"/>
      <c r="AR71" s="773">
        <f t="shared" si="12"/>
        <v>4334</v>
      </c>
      <c r="AS71" s="768"/>
      <c r="AT71" s="768"/>
      <c r="AU71" s="768"/>
      <c r="AV71" s="769"/>
      <c r="AW71" s="170"/>
      <c r="AX71" s="171"/>
      <c r="AY71" s="171"/>
      <c r="AZ71" s="172"/>
      <c r="BA71" s="169"/>
    </row>
    <row r="72" spans="1:53" ht="19.5" customHeight="1" x14ac:dyDescent="0.3">
      <c r="A72" s="191"/>
      <c r="B72" s="192"/>
      <c r="C72" s="294"/>
      <c r="D72" s="230" t="s">
        <v>137</v>
      </c>
      <c r="E72" s="250" t="s">
        <v>364</v>
      </c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1"/>
      <c r="V72" s="1280">
        <v>300</v>
      </c>
      <c r="W72" s="1281"/>
      <c r="X72" s="1282"/>
      <c r="Y72" s="1283" t="s">
        <v>17</v>
      </c>
      <c r="Z72" s="665"/>
      <c r="AA72" s="1284"/>
      <c r="AB72" s="1238">
        <v>50</v>
      </c>
      <c r="AC72" s="1239"/>
      <c r="AD72" s="1239"/>
      <c r="AE72" s="1240"/>
      <c r="AF72" s="777">
        <f t="shared" si="11"/>
        <v>15000</v>
      </c>
      <c r="AG72" s="778"/>
      <c r="AH72" s="778"/>
      <c r="AI72" s="779"/>
      <c r="AJ72" s="907" t="s">
        <v>137</v>
      </c>
      <c r="AK72" s="908"/>
      <c r="AL72" s="908"/>
      <c r="AM72" s="909"/>
      <c r="AN72" s="907" t="s">
        <v>137</v>
      </c>
      <c r="AO72" s="908"/>
      <c r="AP72" s="908"/>
      <c r="AQ72" s="909"/>
      <c r="AR72" s="773">
        <f t="shared" si="12"/>
        <v>15000</v>
      </c>
      <c r="AS72" s="768"/>
      <c r="AT72" s="768"/>
      <c r="AU72" s="768"/>
      <c r="AV72" s="769"/>
      <c r="AW72" s="170"/>
      <c r="AX72" s="171"/>
      <c r="AY72" s="171"/>
      <c r="AZ72" s="172"/>
      <c r="BA72" s="169"/>
    </row>
    <row r="73" spans="1:53" ht="19.5" customHeight="1" x14ac:dyDescent="0.3">
      <c r="A73" s="191"/>
      <c r="B73" s="192"/>
      <c r="C73" s="296"/>
      <c r="D73" s="375" t="s">
        <v>137</v>
      </c>
      <c r="E73" s="250" t="s">
        <v>363</v>
      </c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4"/>
      <c r="V73" s="1280">
        <v>450</v>
      </c>
      <c r="W73" s="1281"/>
      <c r="X73" s="1282"/>
      <c r="Y73" s="1283" t="s">
        <v>17</v>
      </c>
      <c r="Z73" s="665"/>
      <c r="AA73" s="1284"/>
      <c r="AB73" s="1238">
        <v>30</v>
      </c>
      <c r="AC73" s="1239"/>
      <c r="AD73" s="1239"/>
      <c r="AE73" s="1240"/>
      <c r="AF73" s="777">
        <f t="shared" si="11"/>
        <v>13500</v>
      </c>
      <c r="AG73" s="778"/>
      <c r="AH73" s="778"/>
      <c r="AI73" s="779"/>
      <c r="AJ73" s="907" t="s">
        <v>137</v>
      </c>
      <c r="AK73" s="908"/>
      <c r="AL73" s="908"/>
      <c r="AM73" s="909"/>
      <c r="AN73" s="907" t="s">
        <v>137</v>
      </c>
      <c r="AO73" s="908"/>
      <c r="AP73" s="908"/>
      <c r="AQ73" s="909"/>
      <c r="AR73" s="773">
        <f t="shared" si="12"/>
        <v>13500</v>
      </c>
      <c r="AS73" s="768"/>
      <c r="AT73" s="768"/>
      <c r="AU73" s="768"/>
      <c r="AV73" s="769"/>
      <c r="AW73" s="170"/>
      <c r="AX73" s="171"/>
      <c r="AY73" s="171"/>
      <c r="AZ73" s="172"/>
      <c r="BA73" s="169"/>
    </row>
    <row r="74" spans="1:53" ht="19.5" customHeight="1" x14ac:dyDescent="0.3">
      <c r="A74" s="271"/>
      <c r="B74" s="272"/>
      <c r="C74" s="297"/>
      <c r="D74" s="259" t="s">
        <v>137</v>
      </c>
      <c r="E74" s="854" t="s">
        <v>365</v>
      </c>
      <c r="F74" s="854"/>
      <c r="G74" s="854"/>
      <c r="H74" s="854"/>
      <c r="I74" s="854"/>
      <c r="J74" s="854"/>
      <c r="K74" s="854"/>
      <c r="L74" s="854"/>
      <c r="M74" s="854"/>
      <c r="N74" s="854"/>
      <c r="O74" s="854"/>
      <c r="P74" s="854"/>
      <c r="Q74" s="854"/>
      <c r="R74" s="854"/>
      <c r="S74" s="854"/>
      <c r="T74" s="854"/>
      <c r="U74" s="855"/>
      <c r="V74" s="1280">
        <v>300</v>
      </c>
      <c r="W74" s="1281"/>
      <c r="X74" s="1282"/>
      <c r="Y74" s="1283" t="s">
        <v>165</v>
      </c>
      <c r="Z74" s="665"/>
      <c r="AA74" s="1284"/>
      <c r="AB74" s="1238">
        <v>10</v>
      </c>
      <c r="AC74" s="1239"/>
      <c r="AD74" s="1239"/>
      <c r="AE74" s="1240"/>
      <c r="AF74" s="777">
        <f t="shared" si="11"/>
        <v>3000</v>
      </c>
      <c r="AG74" s="778"/>
      <c r="AH74" s="778"/>
      <c r="AI74" s="779"/>
      <c r="AJ74" s="907" t="s">
        <v>137</v>
      </c>
      <c r="AK74" s="908"/>
      <c r="AL74" s="908"/>
      <c r="AM74" s="909"/>
      <c r="AN74" s="907" t="s">
        <v>137</v>
      </c>
      <c r="AO74" s="908"/>
      <c r="AP74" s="908"/>
      <c r="AQ74" s="909"/>
      <c r="AR74" s="773">
        <f t="shared" si="12"/>
        <v>3000</v>
      </c>
      <c r="AS74" s="768"/>
      <c r="AT74" s="768"/>
      <c r="AU74" s="768"/>
      <c r="AV74" s="769"/>
      <c r="AW74" s="222"/>
      <c r="AX74" s="114"/>
      <c r="AY74" s="114"/>
      <c r="AZ74" s="223"/>
      <c r="BA74" s="94"/>
    </row>
    <row r="75" spans="1:53" ht="19.5" customHeight="1" x14ac:dyDescent="0.3">
      <c r="A75" s="271"/>
      <c r="B75" s="272"/>
      <c r="C75" s="297"/>
      <c r="D75" s="259" t="s">
        <v>137</v>
      </c>
      <c r="E75" s="854" t="s">
        <v>366</v>
      </c>
      <c r="F75" s="854"/>
      <c r="G75" s="854"/>
      <c r="H75" s="854"/>
      <c r="I75" s="854"/>
      <c r="J75" s="854"/>
      <c r="K75" s="854"/>
      <c r="L75" s="854"/>
      <c r="M75" s="854"/>
      <c r="N75" s="854"/>
      <c r="O75" s="854"/>
      <c r="P75" s="854"/>
      <c r="Q75" s="854"/>
      <c r="R75" s="854"/>
      <c r="S75" s="854"/>
      <c r="T75" s="854"/>
      <c r="U75" s="855"/>
      <c r="V75" s="1280">
        <v>150</v>
      </c>
      <c r="W75" s="1281"/>
      <c r="X75" s="1282"/>
      <c r="Y75" s="1283" t="s">
        <v>165</v>
      </c>
      <c r="Z75" s="665"/>
      <c r="AA75" s="1284"/>
      <c r="AB75" s="1238">
        <v>15</v>
      </c>
      <c r="AC75" s="1239"/>
      <c r="AD75" s="1239"/>
      <c r="AE75" s="1240"/>
      <c r="AF75" s="777">
        <f t="shared" si="11"/>
        <v>2250</v>
      </c>
      <c r="AG75" s="778"/>
      <c r="AH75" s="778"/>
      <c r="AI75" s="779"/>
      <c r="AJ75" s="907" t="s">
        <v>137</v>
      </c>
      <c r="AK75" s="908"/>
      <c r="AL75" s="908"/>
      <c r="AM75" s="909"/>
      <c r="AN75" s="907" t="s">
        <v>137</v>
      </c>
      <c r="AO75" s="908"/>
      <c r="AP75" s="908"/>
      <c r="AQ75" s="909"/>
      <c r="AR75" s="773">
        <f t="shared" si="12"/>
        <v>2250</v>
      </c>
      <c r="AS75" s="768"/>
      <c r="AT75" s="768"/>
      <c r="AU75" s="768"/>
      <c r="AV75" s="769"/>
      <c r="AW75" s="222"/>
      <c r="AX75" s="114"/>
      <c r="AY75" s="114"/>
      <c r="AZ75" s="223"/>
      <c r="BA75" s="94"/>
    </row>
    <row r="76" spans="1:53" ht="19.5" customHeight="1" x14ac:dyDescent="0.3">
      <c r="A76" s="271"/>
      <c r="B76" s="272"/>
      <c r="C76" s="297"/>
      <c r="D76" s="259" t="s">
        <v>137</v>
      </c>
      <c r="E76" s="854" t="s">
        <v>367</v>
      </c>
      <c r="F76" s="854"/>
      <c r="G76" s="854"/>
      <c r="H76" s="854"/>
      <c r="I76" s="854"/>
      <c r="J76" s="854"/>
      <c r="K76" s="854"/>
      <c r="L76" s="854"/>
      <c r="M76" s="854"/>
      <c r="N76" s="854"/>
      <c r="O76" s="854"/>
      <c r="P76" s="854"/>
      <c r="Q76" s="854"/>
      <c r="R76" s="854"/>
      <c r="S76" s="854"/>
      <c r="T76" s="854"/>
      <c r="U76" s="855"/>
      <c r="V76" s="1280">
        <v>150</v>
      </c>
      <c r="W76" s="1281"/>
      <c r="X76" s="1282"/>
      <c r="Y76" s="1283" t="s">
        <v>165</v>
      </c>
      <c r="Z76" s="665"/>
      <c r="AA76" s="1284"/>
      <c r="AB76" s="1238">
        <v>12</v>
      </c>
      <c r="AC76" s="1239"/>
      <c r="AD76" s="1239"/>
      <c r="AE76" s="1240"/>
      <c r="AF76" s="777">
        <f t="shared" si="11"/>
        <v>1800</v>
      </c>
      <c r="AG76" s="778"/>
      <c r="AH76" s="778"/>
      <c r="AI76" s="779"/>
      <c r="AJ76" s="907" t="s">
        <v>137</v>
      </c>
      <c r="AK76" s="908"/>
      <c r="AL76" s="908"/>
      <c r="AM76" s="909"/>
      <c r="AN76" s="907" t="s">
        <v>137</v>
      </c>
      <c r="AO76" s="908"/>
      <c r="AP76" s="908"/>
      <c r="AQ76" s="909"/>
      <c r="AR76" s="773">
        <f t="shared" si="12"/>
        <v>1800</v>
      </c>
      <c r="AS76" s="768"/>
      <c r="AT76" s="768"/>
      <c r="AU76" s="768"/>
      <c r="AV76" s="769"/>
      <c r="AW76" s="222"/>
      <c r="AX76" s="114"/>
      <c r="AY76" s="114"/>
      <c r="AZ76" s="223"/>
      <c r="BA76" s="94"/>
    </row>
    <row r="77" spans="1:53" ht="19.5" customHeight="1" x14ac:dyDescent="0.3">
      <c r="A77" s="191"/>
      <c r="B77" s="192"/>
      <c r="C77" s="296"/>
      <c r="D77" s="230" t="s">
        <v>137</v>
      </c>
      <c r="E77" s="865" t="s">
        <v>368</v>
      </c>
      <c r="F77" s="865"/>
      <c r="G77" s="865"/>
      <c r="H77" s="865"/>
      <c r="I77" s="865"/>
      <c r="J77" s="865"/>
      <c r="K77" s="865"/>
      <c r="L77" s="865"/>
      <c r="M77" s="865"/>
      <c r="N77" s="865"/>
      <c r="O77" s="865"/>
      <c r="P77" s="865"/>
      <c r="Q77" s="865"/>
      <c r="R77" s="865"/>
      <c r="S77" s="865"/>
      <c r="T77" s="865"/>
      <c r="U77" s="866"/>
      <c r="V77" s="1280">
        <v>1344</v>
      </c>
      <c r="W77" s="1281"/>
      <c r="X77" s="1282"/>
      <c r="Y77" s="1283" t="s">
        <v>128</v>
      </c>
      <c r="Z77" s="665"/>
      <c r="AA77" s="1284"/>
      <c r="AB77" s="1238">
        <v>95</v>
      </c>
      <c r="AC77" s="1239"/>
      <c r="AD77" s="1239"/>
      <c r="AE77" s="1240"/>
      <c r="AF77" s="777">
        <f t="shared" si="11"/>
        <v>127680</v>
      </c>
      <c r="AG77" s="778"/>
      <c r="AH77" s="778"/>
      <c r="AI77" s="779"/>
      <c r="AJ77" s="1286">
        <v>23</v>
      </c>
      <c r="AK77" s="1287"/>
      <c r="AL77" s="1287"/>
      <c r="AM77" s="1288"/>
      <c r="AN77" s="1271">
        <f>+AJ77*V77</f>
        <v>30912</v>
      </c>
      <c r="AO77" s="1272"/>
      <c r="AP77" s="1272"/>
      <c r="AQ77" s="1273"/>
      <c r="AR77" s="773">
        <f>+AF77+AN77</f>
        <v>158592</v>
      </c>
      <c r="AS77" s="768"/>
      <c r="AT77" s="768"/>
      <c r="AU77" s="768"/>
      <c r="AV77" s="769"/>
      <c r="AW77" s="170"/>
      <c r="AX77" s="171"/>
      <c r="AY77" s="171"/>
      <c r="AZ77" s="172"/>
      <c r="BA77" s="169"/>
    </row>
    <row r="78" spans="1:53" ht="19.5" customHeight="1" x14ac:dyDescent="0.3">
      <c r="A78" s="191"/>
      <c r="B78" s="192"/>
      <c r="C78" s="296"/>
      <c r="D78" s="230" t="s">
        <v>137</v>
      </c>
      <c r="E78" s="865" t="s">
        <v>369</v>
      </c>
      <c r="F78" s="865"/>
      <c r="G78" s="865"/>
      <c r="H78" s="865"/>
      <c r="I78" s="865"/>
      <c r="J78" s="865"/>
      <c r="K78" s="865"/>
      <c r="L78" s="865"/>
      <c r="M78" s="865"/>
      <c r="N78" s="865"/>
      <c r="O78" s="865"/>
      <c r="P78" s="865"/>
      <c r="Q78" s="865"/>
      <c r="R78" s="865"/>
      <c r="S78" s="865"/>
      <c r="T78" s="865"/>
      <c r="U78" s="866"/>
      <c r="V78" s="1280">
        <v>4</v>
      </c>
      <c r="W78" s="1281"/>
      <c r="X78" s="1282"/>
      <c r="Y78" s="1283" t="s">
        <v>162</v>
      </c>
      <c r="Z78" s="665"/>
      <c r="AA78" s="1284"/>
      <c r="AB78" s="1238">
        <v>380</v>
      </c>
      <c r="AC78" s="1239"/>
      <c r="AD78" s="1239"/>
      <c r="AE78" s="1240"/>
      <c r="AF78" s="777">
        <f t="shared" si="11"/>
        <v>1520</v>
      </c>
      <c r="AG78" s="778"/>
      <c r="AH78" s="778"/>
      <c r="AI78" s="779"/>
      <c r="AJ78" s="1230" t="s">
        <v>137</v>
      </c>
      <c r="AK78" s="1231"/>
      <c r="AL78" s="1231"/>
      <c r="AM78" s="1232"/>
      <c r="AN78" s="1230" t="s">
        <v>137</v>
      </c>
      <c r="AO78" s="1231"/>
      <c r="AP78" s="1231"/>
      <c r="AQ78" s="1232"/>
      <c r="AR78" s="773">
        <f t="shared" si="12"/>
        <v>1520</v>
      </c>
      <c r="AS78" s="768"/>
      <c r="AT78" s="768"/>
      <c r="AU78" s="768"/>
      <c r="AV78" s="769"/>
      <c r="AW78" s="170"/>
      <c r="AX78" s="171"/>
      <c r="AY78" s="171"/>
      <c r="AZ78" s="172"/>
      <c r="BA78" s="169"/>
    </row>
    <row r="79" spans="1:53" ht="19.5" customHeight="1" x14ac:dyDescent="0.3">
      <c r="A79" s="191"/>
      <c r="B79" s="192"/>
      <c r="C79" s="296"/>
      <c r="D79" s="230" t="s">
        <v>137</v>
      </c>
      <c r="E79" s="865" t="s">
        <v>370</v>
      </c>
      <c r="F79" s="865"/>
      <c r="G79" s="865"/>
      <c r="H79" s="865"/>
      <c r="I79" s="865"/>
      <c r="J79" s="865"/>
      <c r="K79" s="865"/>
      <c r="L79" s="865"/>
      <c r="M79" s="865"/>
      <c r="N79" s="865"/>
      <c r="O79" s="865"/>
      <c r="P79" s="865"/>
      <c r="Q79" s="865"/>
      <c r="R79" s="865"/>
      <c r="S79" s="865"/>
      <c r="T79" s="865"/>
      <c r="U79" s="866"/>
      <c r="V79" s="1280">
        <v>16100</v>
      </c>
      <c r="W79" s="1281"/>
      <c r="X79" s="1282"/>
      <c r="Y79" s="1283" t="s">
        <v>339</v>
      </c>
      <c r="Z79" s="665"/>
      <c r="AA79" s="1284"/>
      <c r="AB79" s="1364" t="s">
        <v>137</v>
      </c>
      <c r="AC79" s="1365"/>
      <c r="AD79" s="1365"/>
      <c r="AE79" s="1366"/>
      <c r="AF79" s="770" t="s">
        <v>137</v>
      </c>
      <c r="AG79" s="771"/>
      <c r="AH79" s="771"/>
      <c r="AI79" s="772"/>
      <c r="AJ79" s="1271">
        <v>12</v>
      </c>
      <c r="AK79" s="1272"/>
      <c r="AL79" s="1272"/>
      <c r="AM79" s="1273"/>
      <c r="AN79" s="1271">
        <f>+V79*AJ79</f>
        <v>193200</v>
      </c>
      <c r="AO79" s="1272"/>
      <c r="AP79" s="1272"/>
      <c r="AQ79" s="1273"/>
      <c r="AR79" s="773">
        <f>+AN79</f>
        <v>193200</v>
      </c>
      <c r="AS79" s="768"/>
      <c r="AT79" s="768"/>
      <c r="AU79" s="768"/>
      <c r="AV79" s="769"/>
      <c r="AW79" s="170"/>
      <c r="AX79" s="171"/>
      <c r="AY79" s="171"/>
      <c r="AZ79" s="172"/>
      <c r="BA79" s="169"/>
    </row>
    <row r="80" spans="1:53" ht="19.5" customHeight="1" x14ac:dyDescent="0.3">
      <c r="A80" s="191"/>
      <c r="B80" s="192"/>
      <c r="C80" s="296"/>
      <c r="D80" s="230" t="s">
        <v>137</v>
      </c>
      <c r="E80" s="231" t="s">
        <v>371</v>
      </c>
      <c r="F80" s="232"/>
      <c r="G80" s="115"/>
      <c r="H80" s="115"/>
      <c r="I80" s="115"/>
      <c r="J80" s="115"/>
      <c r="K80" s="115"/>
      <c r="L80" s="115"/>
      <c r="M80" s="115"/>
      <c r="N80" s="115"/>
      <c r="O80" s="151"/>
      <c r="P80" s="151"/>
      <c r="Q80" s="151"/>
      <c r="R80" s="151"/>
      <c r="S80" s="151"/>
      <c r="T80" s="151"/>
      <c r="U80" s="151"/>
      <c r="V80" s="1280">
        <v>1860</v>
      </c>
      <c r="W80" s="1281"/>
      <c r="X80" s="1282"/>
      <c r="Y80" s="1283" t="s">
        <v>15</v>
      </c>
      <c r="Z80" s="665"/>
      <c r="AA80" s="1284"/>
      <c r="AB80" s="1367">
        <v>45</v>
      </c>
      <c r="AC80" s="1368"/>
      <c r="AD80" s="1368"/>
      <c r="AE80" s="1369"/>
      <c r="AF80" s="776">
        <f>+V80*AB80</f>
        <v>83700</v>
      </c>
      <c r="AG80" s="771"/>
      <c r="AH80" s="771"/>
      <c r="AI80" s="772"/>
      <c r="AJ80" s="1286">
        <v>35</v>
      </c>
      <c r="AK80" s="1287"/>
      <c r="AL80" s="1287"/>
      <c r="AM80" s="1288"/>
      <c r="AN80" s="1147">
        <f>+AJ80*V80</f>
        <v>65100</v>
      </c>
      <c r="AO80" s="1148"/>
      <c r="AP80" s="1148"/>
      <c r="AQ80" s="1149"/>
      <c r="AR80" s="773">
        <f>+AF80+AN80</f>
        <v>148800</v>
      </c>
      <c r="AS80" s="768"/>
      <c r="AT80" s="768"/>
      <c r="AU80" s="768"/>
      <c r="AV80" s="769"/>
      <c r="AW80" s="170"/>
      <c r="AX80" s="171"/>
      <c r="AY80" s="171"/>
      <c r="AZ80" s="172"/>
      <c r="BA80" s="169"/>
    </row>
    <row r="81" spans="1:53" ht="19.5" customHeight="1" x14ac:dyDescent="0.3">
      <c r="A81" s="191"/>
      <c r="B81" s="192"/>
      <c r="C81" s="519"/>
      <c r="D81" s="1343" t="s">
        <v>372</v>
      </c>
      <c r="E81" s="1344"/>
      <c r="F81" s="1344"/>
      <c r="G81" s="1344"/>
      <c r="H81" s="1344"/>
      <c r="I81" s="1344"/>
      <c r="J81" s="1344"/>
      <c r="K81" s="1344"/>
      <c r="L81" s="1344"/>
      <c r="M81" s="1344"/>
      <c r="N81" s="1344"/>
      <c r="O81" s="1344"/>
      <c r="P81" s="1344"/>
      <c r="Q81" s="1344"/>
      <c r="R81" s="1344"/>
      <c r="S81" s="1344"/>
      <c r="T81" s="1344"/>
      <c r="U81" s="1345"/>
      <c r="V81" s="1370"/>
      <c r="W81" s="1371"/>
      <c r="X81" s="1372"/>
      <c r="Y81" s="1373"/>
      <c r="Z81" s="1374"/>
      <c r="AA81" s="1375"/>
      <c r="AB81" s="1320"/>
      <c r="AC81" s="1321"/>
      <c r="AD81" s="1321"/>
      <c r="AE81" s="1322"/>
      <c r="AF81" s="1008">
        <f>SUM(AF69:AF80)</f>
        <v>796959</v>
      </c>
      <c r="AG81" s="1261"/>
      <c r="AH81" s="1261"/>
      <c r="AI81" s="1262"/>
      <c r="AJ81" s="1285"/>
      <c r="AK81" s="1261"/>
      <c r="AL81" s="1261"/>
      <c r="AM81" s="1262"/>
      <c r="AN81" s="1008">
        <f>SUM(AN77:AN80)</f>
        <v>289212</v>
      </c>
      <c r="AO81" s="1261"/>
      <c r="AP81" s="1261"/>
      <c r="AQ81" s="1262"/>
      <c r="AR81" s="773">
        <f>SUM(AR69:AR80)</f>
        <v>1086171</v>
      </c>
      <c r="AS81" s="768"/>
      <c r="AT81" s="768"/>
      <c r="AU81" s="768"/>
      <c r="AV81" s="769"/>
      <c r="AW81" s="170"/>
      <c r="AX81" s="171"/>
      <c r="AY81" s="171"/>
      <c r="AZ81" s="172"/>
      <c r="BA81" s="169"/>
    </row>
    <row r="82" spans="1:53" ht="19.5" customHeight="1" x14ac:dyDescent="0.3">
      <c r="A82" s="191"/>
      <c r="B82" s="192"/>
      <c r="C82" s="294"/>
      <c r="D82" s="367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9"/>
      <c r="V82" s="355"/>
      <c r="W82" s="356"/>
      <c r="X82" s="357"/>
      <c r="Y82" s="352"/>
      <c r="Z82" s="353"/>
      <c r="AA82" s="354"/>
      <c r="AB82" s="358"/>
      <c r="AC82" s="359"/>
      <c r="AD82" s="359"/>
      <c r="AE82" s="360"/>
      <c r="AF82" s="261"/>
      <c r="AG82" s="154"/>
      <c r="AH82" s="154"/>
      <c r="AI82" s="155"/>
      <c r="AJ82" s="153"/>
      <c r="AK82" s="154"/>
      <c r="AL82" s="154"/>
      <c r="AM82" s="155"/>
      <c r="AN82" s="261"/>
      <c r="AO82" s="154"/>
      <c r="AP82" s="154"/>
      <c r="AQ82" s="155"/>
      <c r="AR82" s="351"/>
      <c r="AS82" s="217"/>
      <c r="AT82" s="217"/>
      <c r="AU82" s="217"/>
      <c r="AV82" s="218"/>
      <c r="AW82" s="170"/>
      <c r="AX82" s="171"/>
      <c r="AY82" s="171"/>
      <c r="AZ82" s="172"/>
      <c r="BA82" s="169"/>
    </row>
    <row r="83" spans="1:53" ht="19.5" customHeight="1" x14ac:dyDescent="0.3">
      <c r="A83" s="191"/>
      <c r="B83" s="192"/>
      <c r="C83" s="294"/>
      <c r="D83" s="367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9"/>
      <c r="V83" s="355"/>
      <c r="W83" s="356"/>
      <c r="X83" s="357"/>
      <c r="Y83" s="352"/>
      <c r="Z83" s="353"/>
      <c r="AA83" s="354"/>
      <c r="AB83" s="358"/>
      <c r="AC83" s="359"/>
      <c r="AD83" s="359"/>
      <c r="AE83" s="360"/>
      <c r="AF83" s="261"/>
      <c r="AG83" s="154"/>
      <c r="AH83" s="154"/>
      <c r="AI83" s="155"/>
      <c r="AJ83" s="153"/>
      <c r="AK83" s="154"/>
      <c r="AL83" s="154"/>
      <c r="AM83" s="155"/>
      <c r="AN83" s="261"/>
      <c r="AO83" s="154"/>
      <c r="AP83" s="154"/>
      <c r="AQ83" s="155"/>
      <c r="AR83" s="351"/>
      <c r="AS83" s="217"/>
      <c r="AT83" s="217"/>
      <c r="AU83" s="217"/>
      <c r="AV83" s="218"/>
      <c r="AW83" s="170"/>
      <c r="AX83" s="171"/>
      <c r="AY83" s="171"/>
      <c r="AZ83" s="172"/>
      <c r="BA83" s="169"/>
    </row>
    <row r="84" spans="1:53" ht="19.5" customHeight="1" x14ac:dyDescent="0.3">
      <c r="A84" s="191"/>
      <c r="B84" s="192"/>
      <c r="C84" s="294"/>
      <c r="D84" s="783"/>
      <c r="E84" s="784"/>
      <c r="F84" s="784"/>
      <c r="G84" s="784"/>
      <c r="H84" s="784"/>
      <c r="I84" s="784"/>
      <c r="J84" s="784"/>
      <c r="K84" s="784"/>
      <c r="L84" s="784"/>
      <c r="M84" s="784"/>
      <c r="N84" s="784"/>
      <c r="O84" s="784"/>
      <c r="P84" s="784"/>
      <c r="Q84" s="784"/>
      <c r="R84" s="784"/>
      <c r="S84" s="784"/>
      <c r="T84" s="784"/>
      <c r="U84" s="785"/>
      <c r="V84" s="867"/>
      <c r="W84" s="868"/>
      <c r="X84" s="869"/>
      <c r="Y84" s="783"/>
      <c r="Z84" s="784"/>
      <c r="AA84" s="785"/>
      <c r="AB84" s="916"/>
      <c r="AC84" s="917"/>
      <c r="AD84" s="917"/>
      <c r="AE84" s="918"/>
      <c r="AF84" s="896"/>
      <c r="AG84" s="897"/>
      <c r="AH84" s="897"/>
      <c r="AI84" s="898"/>
      <c r="AJ84" s="922"/>
      <c r="AK84" s="923"/>
      <c r="AL84" s="923"/>
      <c r="AM84" s="924"/>
      <c r="AN84" s="896"/>
      <c r="AO84" s="897"/>
      <c r="AP84" s="897"/>
      <c r="AQ84" s="898"/>
      <c r="AR84" s="767"/>
      <c r="AS84" s="780"/>
      <c r="AT84" s="780"/>
      <c r="AU84" s="780"/>
      <c r="AV84" s="781"/>
      <c r="AW84" s="170"/>
      <c r="AX84" s="171"/>
      <c r="AY84" s="171"/>
      <c r="AZ84" s="172"/>
      <c r="BA84" s="169"/>
    </row>
    <row r="85" spans="1:53" ht="19.5" customHeight="1" x14ac:dyDescent="0.3">
      <c r="A85" s="191"/>
      <c r="B85" s="192"/>
      <c r="C85" s="196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70"/>
      <c r="W85" s="171"/>
      <c r="X85" s="172"/>
      <c r="Y85" s="170"/>
      <c r="Z85" s="171"/>
      <c r="AA85" s="172"/>
      <c r="AB85" s="153"/>
      <c r="AC85" s="154"/>
      <c r="AD85" s="154"/>
      <c r="AE85" s="155"/>
      <c r="AF85" s="153"/>
      <c r="AG85" s="154"/>
      <c r="AH85" s="154"/>
      <c r="AI85" s="155"/>
      <c r="AJ85" s="153"/>
      <c r="AK85" s="154"/>
      <c r="AL85" s="154"/>
      <c r="AM85" s="155"/>
      <c r="AN85" s="153"/>
      <c r="AO85" s="154"/>
      <c r="AP85" s="154"/>
      <c r="AQ85" s="155"/>
      <c r="AR85" s="156"/>
      <c r="AS85" s="157"/>
      <c r="AT85" s="157"/>
      <c r="AU85" s="157"/>
      <c r="AV85" s="157"/>
      <c r="AW85" s="170"/>
      <c r="AX85" s="171"/>
      <c r="AY85" s="171"/>
      <c r="AZ85" s="172"/>
      <c r="BA85" s="169"/>
    </row>
    <row r="86" spans="1:53" ht="19.5" customHeight="1" x14ac:dyDescent="0.3">
      <c r="A86" s="520"/>
      <c r="B86" s="521"/>
      <c r="C86" s="1376" t="s">
        <v>519</v>
      </c>
      <c r="D86" s="1140"/>
      <c r="E86" s="1140"/>
      <c r="F86" s="1140"/>
      <c r="G86" s="1140"/>
      <c r="H86" s="1140"/>
      <c r="I86" s="1140"/>
      <c r="J86" s="1140"/>
      <c r="K86" s="1140"/>
      <c r="L86" s="1140"/>
      <c r="M86" s="1140"/>
      <c r="N86" s="1140"/>
      <c r="O86" s="1140"/>
      <c r="P86" s="1140"/>
      <c r="Q86" s="1140"/>
      <c r="R86" s="1140"/>
      <c r="S86" s="1140"/>
      <c r="T86" s="1140"/>
      <c r="U86" s="1141"/>
      <c r="V86" s="522"/>
      <c r="W86" s="523"/>
      <c r="X86" s="524"/>
      <c r="Y86" s="522"/>
      <c r="Z86" s="523"/>
      <c r="AA86" s="524"/>
      <c r="AB86" s="525"/>
      <c r="AC86" s="526"/>
      <c r="AD86" s="526"/>
      <c r="AE86" s="527"/>
      <c r="AF86" s="1255">
        <f>AF81+AF67+AF62+AF53+AF50+AF43+AF38</f>
        <v>11517927.260000002</v>
      </c>
      <c r="AG86" s="1256"/>
      <c r="AH86" s="1256"/>
      <c r="AI86" s="1257"/>
      <c r="AJ86" s="501"/>
      <c r="AK86" s="389"/>
      <c r="AL86" s="389"/>
      <c r="AM86" s="390"/>
      <c r="AN86" s="1255">
        <f>AN81+AN67+AN62+AN53+AN50+AN43+AN38</f>
        <v>2539797.2400000002</v>
      </c>
      <c r="AO86" s="1256"/>
      <c r="AP86" s="1256"/>
      <c r="AQ86" s="1257"/>
      <c r="AR86" s="1289">
        <f>+AF86+AN86</f>
        <v>14057724.500000002</v>
      </c>
      <c r="AS86" s="1290"/>
      <c r="AT86" s="1290"/>
      <c r="AU86" s="1290"/>
      <c r="AV86" s="1291"/>
      <c r="AW86" s="1139"/>
      <c r="AX86" s="1140"/>
      <c r="AY86" s="1140"/>
      <c r="AZ86" s="1141"/>
      <c r="BA86" s="169"/>
    </row>
    <row r="87" spans="1:53" ht="19.5" customHeight="1" x14ac:dyDescent="0.35">
      <c r="A87" s="1142">
        <v>2</v>
      </c>
      <c r="B87" s="1143"/>
      <c r="C87" s="1144" t="s">
        <v>306</v>
      </c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6"/>
      <c r="V87" s="867"/>
      <c r="W87" s="868"/>
      <c r="X87" s="869"/>
      <c r="Y87" s="870"/>
      <c r="Z87" s="871"/>
      <c r="AA87" s="872"/>
      <c r="AB87" s="896"/>
      <c r="AC87" s="897"/>
      <c r="AD87" s="897"/>
      <c r="AE87" s="898"/>
      <c r="AF87" s="776"/>
      <c r="AG87" s="902"/>
      <c r="AH87" s="902"/>
      <c r="AI87" s="903"/>
      <c r="AJ87" s="896"/>
      <c r="AK87" s="897"/>
      <c r="AL87" s="897"/>
      <c r="AM87" s="898"/>
      <c r="AN87" s="776"/>
      <c r="AO87" s="902"/>
      <c r="AP87" s="902"/>
      <c r="AQ87" s="903"/>
      <c r="AR87" s="776"/>
      <c r="AS87" s="902"/>
      <c r="AT87" s="902"/>
      <c r="AU87" s="902"/>
      <c r="AV87" s="903"/>
      <c r="AW87" s="170"/>
      <c r="AX87" s="171"/>
      <c r="AY87" s="171"/>
      <c r="AZ87" s="172"/>
      <c r="BA87" s="169"/>
    </row>
    <row r="88" spans="1:53" ht="19.5" customHeight="1" x14ac:dyDescent="0.3">
      <c r="A88" s="191"/>
      <c r="B88" s="192"/>
      <c r="C88" s="296">
        <v>2.1</v>
      </c>
      <c r="D88" s="853" t="s">
        <v>197</v>
      </c>
      <c r="E88" s="851"/>
      <c r="F88" s="851"/>
      <c r="G88" s="851"/>
      <c r="H88" s="851"/>
      <c r="I88" s="851"/>
      <c r="J88" s="851"/>
      <c r="K88" s="851"/>
      <c r="L88" s="851"/>
      <c r="M88" s="851"/>
      <c r="N88" s="851"/>
      <c r="O88" s="851"/>
      <c r="P88" s="851"/>
      <c r="Q88" s="851"/>
      <c r="R88" s="851"/>
      <c r="S88" s="851"/>
      <c r="T88" s="851"/>
      <c r="U88" s="852"/>
      <c r="V88" s="867"/>
      <c r="W88" s="868"/>
      <c r="X88" s="869"/>
      <c r="Y88" s="870"/>
      <c r="Z88" s="871"/>
      <c r="AA88" s="872"/>
      <c r="AB88" s="896"/>
      <c r="AC88" s="897"/>
      <c r="AD88" s="897"/>
      <c r="AE88" s="898"/>
      <c r="AF88" s="776"/>
      <c r="AG88" s="902"/>
      <c r="AH88" s="902"/>
      <c r="AI88" s="903"/>
      <c r="AJ88" s="896"/>
      <c r="AK88" s="897"/>
      <c r="AL88" s="897"/>
      <c r="AM88" s="898"/>
      <c r="AN88" s="776"/>
      <c r="AO88" s="902"/>
      <c r="AP88" s="902"/>
      <c r="AQ88" s="903"/>
      <c r="AR88" s="776"/>
      <c r="AS88" s="902"/>
      <c r="AT88" s="902"/>
      <c r="AU88" s="902"/>
      <c r="AV88" s="903"/>
      <c r="AW88" s="170"/>
      <c r="AX88" s="171"/>
      <c r="AY88" s="171"/>
      <c r="AZ88" s="172"/>
      <c r="BA88" s="169"/>
    </row>
    <row r="89" spans="1:53" ht="19.5" customHeight="1" x14ac:dyDescent="0.3">
      <c r="A89" s="191"/>
      <c r="B89" s="192"/>
      <c r="C89" s="294"/>
      <c r="D89" s="230" t="s">
        <v>137</v>
      </c>
      <c r="E89" s="231" t="s">
        <v>373</v>
      </c>
      <c r="F89" s="232"/>
      <c r="G89" s="115"/>
      <c r="H89" s="115"/>
      <c r="I89" s="115"/>
      <c r="J89" s="115"/>
      <c r="K89" s="115"/>
      <c r="L89" s="115"/>
      <c r="M89" s="115"/>
      <c r="N89" s="115"/>
      <c r="O89" s="151"/>
      <c r="P89" s="151"/>
      <c r="Q89" s="151"/>
      <c r="R89" s="151"/>
      <c r="S89" s="151"/>
      <c r="T89" s="151"/>
      <c r="U89" s="151"/>
      <c r="V89" s="867">
        <v>3168</v>
      </c>
      <c r="W89" s="868"/>
      <c r="X89" s="869"/>
      <c r="Y89" s="870" t="s">
        <v>17</v>
      </c>
      <c r="Z89" s="871"/>
      <c r="AA89" s="872"/>
      <c r="AB89" s="896">
        <v>64</v>
      </c>
      <c r="AC89" s="897"/>
      <c r="AD89" s="897"/>
      <c r="AE89" s="898"/>
      <c r="AF89" s="1123">
        <f>+V89*AB89</f>
        <v>202752</v>
      </c>
      <c r="AG89" s="1124"/>
      <c r="AH89" s="1124"/>
      <c r="AI89" s="1125"/>
      <c r="AJ89" s="896" t="s">
        <v>137</v>
      </c>
      <c r="AK89" s="897"/>
      <c r="AL89" s="897"/>
      <c r="AM89" s="898"/>
      <c r="AN89" s="776" t="s">
        <v>137</v>
      </c>
      <c r="AO89" s="902"/>
      <c r="AP89" s="902"/>
      <c r="AQ89" s="903"/>
      <c r="AR89" s="1123">
        <f>+AF89</f>
        <v>202752</v>
      </c>
      <c r="AS89" s="1124"/>
      <c r="AT89" s="1124"/>
      <c r="AU89" s="1124"/>
      <c r="AV89" s="1125"/>
      <c r="AW89" s="170"/>
      <c r="AX89" s="171"/>
      <c r="AY89" s="171"/>
      <c r="AZ89" s="172"/>
      <c r="BA89" s="169"/>
    </row>
    <row r="90" spans="1:53" ht="19.5" customHeight="1" x14ac:dyDescent="0.3">
      <c r="A90" s="191"/>
      <c r="B90" s="192"/>
      <c r="C90" s="294"/>
      <c r="D90" s="259" t="s">
        <v>137</v>
      </c>
      <c r="E90" s="854" t="s">
        <v>374</v>
      </c>
      <c r="F90" s="854"/>
      <c r="G90" s="854"/>
      <c r="H90" s="854"/>
      <c r="I90" s="854"/>
      <c r="J90" s="854"/>
      <c r="K90" s="854"/>
      <c r="L90" s="854"/>
      <c r="M90" s="854"/>
      <c r="N90" s="854"/>
      <c r="O90" s="854"/>
      <c r="P90" s="854"/>
      <c r="Q90" s="854"/>
      <c r="R90" s="854"/>
      <c r="S90" s="854"/>
      <c r="T90" s="854"/>
      <c r="U90" s="855"/>
      <c r="V90" s="867">
        <v>158</v>
      </c>
      <c r="W90" s="868"/>
      <c r="X90" s="869"/>
      <c r="Y90" s="870" t="s">
        <v>17</v>
      </c>
      <c r="Z90" s="871"/>
      <c r="AA90" s="872"/>
      <c r="AB90" s="896">
        <v>64</v>
      </c>
      <c r="AC90" s="897"/>
      <c r="AD90" s="897"/>
      <c r="AE90" s="898"/>
      <c r="AF90" s="1123">
        <f t="shared" ref="AF90:AF96" si="13">+V90*AB90</f>
        <v>10112</v>
      </c>
      <c r="AG90" s="1124"/>
      <c r="AH90" s="1124"/>
      <c r="AI90" s="1125"/>
      <c r="AJ90" s="896" t="s">
        <v>137</v>
      </c>
      <c r="AK90" s="897"/>
      <c r="AL90" s="897"/>
      <c r="AM90" s="898"/>
      <c r="AN90" s="776" t="s">
        <v>137</v>
      </c>
      <c r="AO90" s="902"/>
      <c r="AP90" s="902"/>
      <c r="AQ90" s="903"/>
      <c r="AR90" s="1123">
        <f t="shared" ref="AR90:AR96" si="14">+AF90</f>
        <v>10112</v>
      </c>
      <c r="AS90" s="1124"/>
      <c r="AT90" s="1124"/>
      <c r="AU90" s="1124"/>
      <c r="AV90" s="1125"/>
      <c r="AW90" s="170"/>
      <c r="AX90" s="171"/>
      <c r="AY90" s="171"/>
      <c r="AZ90" s="172"/>
      <c r="BA90" s="169"/>
    </row>
    <row r="91" spans="1:53" ht="19.5" customHeight="1" x14ac:dyDescent="0.3">
      <c r="A91" s="191"/>
      <c r="B91" s="192"/>
      <c r="C91" s="294"/>
      <c r="D91" s="230" t="s">
        <v>137</v>
      </c>
      <c r="E91" s="231" t="s">
        <v>375</v>
      </c>
      <c r="F91" s="232"/>
      <c r="G91" s="115"/>
      <c r="H91" s="115"/>
      <c r="I91" s="115"/>
      <c r="J91" s="115"/>
      <c r="K91" s="115"/>
      <c r="L91" s="115"/>
      <c r="M91" s="115"/>
      <c r="N91" s="115"/>
      <c r="O91" s="151"/>
      <c r="P91" s="151"/>
      <c r="Q91" s="151"/>
      <c r="R91" s="151"/>
      <c r="S91" s="151"/>
      <c r="T91" s="151"/>
      <c r="U91" s="151"/>
      <c r="V91" s="867">
        <v>113</v>
      </c>
      <c r="W91" s="868"/>
      <c r="X91" s="869"/>
      <c r="Y91" s="870" t="s">
        <v>17</v>
      </c>
      <c r="Z91" s="871"/>
      <c r="AA91" s="872"/>
      <c r="AB91" s="896">
        <v>64</v>
      </c>
      <c r="AC91" s="897"/>
      <c r="AD91" s="897"/>
      <c r="AE91" s="898"/>
      <c r="AF91" s="1123">
        <f t="shared" si="13"/>
        <v>7232</v>
      </c>
      <c r="AG91" s="1124"/>
      <c r="AH91" s="1124"/>
      <c r="AI91" s="1125"/>
      <c r="AJ91" s="896" t="s">
        <v>137</v>
      </c>
      <c r="AK91" s="897"/>
      <c r="AL91" s="897"/>
      <c r="AM91" s="898"/>
      <c r="AN91" s="776" t="s">
        <v>137</v>
      </c>
      <c r="AO91" s="902"/>
      <c r="AP91" s="902"/>
      <c r="AQ91" s="903"/>
      <c r="AR91" s="1123">
        <f t="shared" si="14"/>
        <v>7232</v>
      </c>
      <c r="AS91" s="1124"/>
      <c r="AT91" s="1124"/>
      <c r="AU91" s="1124"/>
      <c r="AV91" s="1125"/>
      <c r="AW91" s="170"/>
      <c r="AX91" s="171"/>
      <c r="AY91" s="171"/>
      <c r="AZ91" s="172"/>
      <c r="BA91" s="169"/>
    </row>
    <row r="92" spans="1:53" ht="19.5" customHeight="1" x14ac:dyDescent="0.3">
      <c r="A92" s="191"/>
      <c r="B92" s="192"/>
      <c r="C92" s="296"/>
      <c r="D92" s="375" t="s">
        <v>137</v>
      </c>
      <c r="E92" s="250" t="s">
        <v>376</v>
      </c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4"/>
      <c r="V92" s="867">
        <v>4</v>
      </c>
      <c r="W92" s="868"/>
      <c r="X92" s="869"/>
      <c r="Y92" s="870" t="s">
        <v>17</v>
      </c>
      <c r="Z92" s="871"/>
      <c r="AA92" s="872"/>
      <c r="AB92" s="896">
        <v>64</v>
      </c>
      <c r="AC92" s="897"/>
      <c r="AD92" s="897"/>
      <c r="AE92" s="898"/>
      <c r="AF92" s="1123">
        <f t="shared" si="13"/>
        <v>256</v>
      </c>
      <c r="AG92" s="1124"/>
      <c r="AH92" s="1124"/>
      <c r="AI92" s="1125"/>
      <c r="AJ92" s="896" t="s">
        <v>137</v>
      </c>
      <c r="AK92" s="897"/>
      <c r="AL92" s="897"/>
      <c r="AM92" s="898"/>
      <c r="AN92" s="776" t="s">
        <v>137</v>
      </c>
      <c r="AO92" s="902"/>
      <c r="AP92" s="902"/>
      <c r="AQ92" s="903"/>
      <c r="AR92" s="1123">
        <f t="shared" si="14"/>
        <v>256</v>
      </c>
      <c r="AS92" s="1124"/>
      <c r="AT92" s="1124"/>
      <c r="AU92" s="1124"/>
      <c r="AV92" s="1125"/>
      <c r="AW92" s="170"/>
      <c r="AX92" s="171"/>
      <c r="AY92" s="171"/>
      <c r="AZ92" s="172"/>
      <c r="BA92" s="169"/>
    </row>
    <row r="93" spans="1:53" ht="19.5" customHeight="1" x14ac:dyDescent="0.3">
      <c r="A93" s="191"/>
      <c r="B93" s="192"/>
      <c r="C93" s="294"/>
      <c r="D93" s="230" t="s">
        <v>137</v>
      </c>
      <c r="E93" s="854" t="s">
        <v>377</v>
      </c>
      <c r="F93" s="854"/>
      <c r="G93" s="854"/>
      <c r="H93" s="854"/>
      <c r="I93" s="854"/>
      <c r="J93" s="854"/>
      <c r="K93" s="854"/>
      <c r="L93" s="854"/>
      <c r="M93" s="854"/>
      <c r="N93" s="854"/>
      <c r="O93" s="854"/>
      <c r="P93" s="854"/>
      <c r="Q93" s="854"/>
      <c r="R93" s="854"/>
      <c r="S93" s="854"/>
      <c r="T93" s="854"/>
      <c r="U93" s="855"/>
      <c r="V93" s="867">
        <v>2</v>
      </c>
      <c r="W93" s="868"/>
      <c r="X93" s="869"/>
      <c r="Y93" s="870" t="s">
        <v>17</v>
      </c>
      <c r="Z93" s="871"/>
      <c r="AA93" s="872"/>
      <c r="AB93" s="896">
        <v>64</v>
      </c>
      <c r="AC93" s="897"/>
      <c r="AD93" s="897"/>
      <c r="AE93" s="898"/>
      <c r="AF93" s="1123">
        <f t="shared" si="13"/>
        <v>128</v>
      </c>
      <c r="AG93" s="1124"/>
      <c r="AH93" s="1124"/>
      <c r="AI93" s="1125"/>
      <c r="AJ93" s="896" t="s">
        <v>137</v>
      </c>
      <c r="AK93" s="897"/>
      <c r="AL93" s="897"/>
      <c r="AM93" s="898"/>
      <c r="AN93" s="776" t="s">
        <v>137</v>
      </c>
      <c r="AO93" s="902"/>
      <c r="AP93" s="902"/>
      <c r="AQ93" s="903"/>
      <c r="AR93" s="1123">
        <f t="shared" si="14"/>
        <v>128</v>
      </c>
      <c r="AS93" s="1124"/>
      <c r="AT93" s="1124"/>
      <c r="AU93" s="1124"/>
      <c r="AV93" s="1125"/>
      <c r="AW93" s="170"/>
      <c r="AX93" s="171"/>
      <c r="AY93" s="171"/>
      <c r="AZ93" s="172"/>
      <c r="BA93" s="169"/>
    </row>
    <row r="94" spans="1:53" ht="19.5" customHeight="1" x14ac:dyDescent="0.3">
      <c r="A94" s="191"/>
      <c r="B94" s="192"/>
      <c r="C94" s="294"/>
      <c r="D94" s="230" t="s">
        <v>137</v>
      </c>
      <c r="E94" s="854" t="s">
        <v>378</v>
      </c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4"/>
      <c r="Q94" s="854"/>
      <c r="R94" s="854"/>
      <c r="S94" s="854"/>
      <c r="T94" s="854"/>
      <c r="U94" s="855"/>
      <c r="V94" s="867">
        <v>4752</v>
      </c>
      <c r="W94" s="868"/>
      <c r="X94" s="869"/>
      <c r="Y94" s="870" t="s">
        <v>165</v>
      </c>
      <c r="Z94" s="871"/>
      <c r="AA94" s="872"/>
      <c r="AB94" s="896">
        <v>6</v>
      </c>
      <c r="AC94" s="897"/>
      <c r="AD94" s="897"/>
      <c r="AE94" s="898"/>
      <c r="AF94" s="1123">
        <f t="shared" si="13"/>
        <v>28512</v>
      </c>
      <c r="AG94" s="1124"/>
      <c r="AH94" s="1124"/>
      <c r="AI94" s="1125"/>
      <c r="AJ94" s="896" t="s">
        <v>137</v>
      </c>
      <c r="AK94" s="897"/>
      <c r="AL94" s="897"/>
      <c r="AM94" s="898"/>
      <c r="AN94" s="776" t="s">
        <v>137</v>
      </c>
      <c r="AO94" s="902"/>
      <c r="AP94" s="902"/>
      <c r="AQ94" s="903"/>
      <c r="AR94" s="1123">
        <f t="shared" si="14"/>
        <v>28512</v>
      </c>
      <c r="AS94" s="1124"/>
      <c r="AT94" s="1124"/>
      <c r="AU94" s="1124"/>
      <c r="AV94" s="1125"/>
      <c r="AW94" s="170"/>
      <c r="AX94" s="171"/>
      <c r="AY94" s="171"/>
      <c r="AZ94" s="172"/>
      <c r="BA94" s="169"/>
    </row>
    <row r="95" spans="1:53" ht="19.5" customHeight="1" x14ac:dyDescent="0.3">
      <c r="A95" s="191"/>
      <c r="B95" s="192"/>
      <c r="C95" s="294"/>
      <c r="D95" s="230" t="s">
        <v>137</v>
      </c>
      <c r="E95" s="854" t="s">
        <v>379</v>
      </c>
      <c r="F95" s="854"/>
      <c r="G95" s="854"/>
      <c r="H95" s="854"/>
      <c r="I95" s="854"/>
      <c r="J95" s="854"/>
      <c r="K95" s="854"/>
      <c r="L95" s="854"/>
      <c r="M95" s="854"/>
      <c r="N95" s="854"/>
      <c r="O95" s="854"/>
      <c r="P95" s="854"/>
      <c r="Q95" s="854"/>
      <c r="R95" s="854"/>
      <c r="S95" s="854"/>
      <c r="T95" s="854"/>
      <c r="U95" s="855"/>
      <c r="V95" s="867">
        <v>0.5</v>
      </c>
      <c r="W95" s="868"/>
      <c r="X95" s="869"/>
      <c r="Y95" s="870" t="s">
        <v>162</v>
      </c>
      <c r="Z95" s="871"/>
      <c r="AA95" s="872"/>
      <c r="AB95" s="896">
        <v>380</v>
      </c>
      <c r="AC95" s="897"/>
      <c r="AD95" s="897"/>
      <c r="AE95" s="898"/>
      <c r="AF95" s="1123">
        <f t="shared" si="13"/>
        <v>190</v>
      </c>
      <c r="AG95" s="1124"/>
      <c r="AH95" s="1124"/>
      <c r="AI95" s="1125"/>
      <c r="AJ95" s="896" t="s">
        <v>137</v>
      </c>
      <c r="AK95" s="897"/>
      <c r="AL95" s="897"/>
      <c r="AM95" s="898"/>
      <c r="AN95" s="776" t="s">
        <v>137</v>
      </c>
      <c r="AO95" s="902"/>
      <c r="AP95" s="902"/>
      <c r="AQ95" s="903"/>
      <c r="AR95" s="1123">
        <f t="shared" si="14"/>
        <v>190</v>
      </c>
      <c r="AS95" s="1124"/>
      <c r="AT95" s="1124"/>
      <c r="AU95" s="1124"/>
      <c r="AV95" s="1125"/>
      <c r="AW95" s="170"/>
      <c r="AX95" s="171"/>
      <c r="AY95" s="171"/>
      <c r="AZ95" s="172"/>
      <c r="BA95" s="169"/>
    </row>
    <row r="96" spans="1:53" ht="19.5" customHeight="1" x14ac:dyDescent="0.3">
      <c r="A96" s="191"/>
      <c r="B96" s="192"/>
      <c r="C96" s="296"/>
      <c r="D96" s="375" t="s">
        <v>137</v>
      </c>
      <c r="E96" s="250" t="s">
        <v>380</v>
      </c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1"/>
      <c r="V96" s="867">
        <v>70</v>
      </c>
      <c r="W96" s="868"/>
      <c r="X96" s="869"/>
      <c r="Y96" s="870" t="s">
        <v>128</v>
      </c>
      <c r="Z96" s="871"/>
      <c r="AA96" s="872"/>
      <c r="AB96" s="896">
        <v>65</v>
      </c>
      <c r="AC96" s="897"/>
      <c r="AD96" s="897"/>
      <c r="AE96" s="898"/>
      <c r="AF96" s="1123">
        <f t="shared" si="13"/>
        <v>4550</v>
      </c>
      <c r="AG96" s="1124"/>
      <c r="AH96" s="1124"/>
      <c r="AI96" s="1125"/>
      <c r="AJ96" s="896" t="s">
        <v>137</v>
      </c>
      <c r="AK96" s="897"/>
      <c r="AL96" s="897"/>
      <c r="AM96" s="898"/>
      <c r="AN96" s="776" t="s">
        <v>137</v>
      </c>
      <c r="AO96" s="902"/>
      <c r="AP96" s="902"/>
      <c r="AQ96" s="903"/>
      <c r="AR96" s="1123">
        <f t="shared" si="14"/>
        <v>4550</v>
      </c>
      <c r="AS96" s="1124"/>
      <c r="AT96" s="1124"/>
      <c r="AU96" s="1124"/>
      <c r="AV96" s="1125"/>
      <c r="AW96" s="170"/>
      <c r="AX96" s="171"/>
      <c r="AY96" s="171"/>
      <c r="AZ96" s="172"/>
      <c r="BA96" s="169"/>
    </row>
    <row r="97" spans="1:53" ht="19.5" customHeight="1" x14ac:dyDescent="0.3">
      <c r="A97" s="191"/>
      <c r="B97" s="192"/>
      <c r="C97" s="294"/>
      <c r="D97" s="259" t="s">
        <v>137</v>
      </c>
      <c r="E97" s="231" t="s">
        <v>381</v>
      </c>
      <c r="F97" s="232"/>
      <c r="G97" s="115"/>
      <c r="H97" s="115"/>
      <c r="I97" s="115"/>
      <c r="J97" s="115"/>
      <c r="K97" s="115"/>
      <c r="L97" s="115"/>
      <c r="M97" s="115"/>
      <c r="N97" s="115"/>
      <c r="O97" s="341"/>
      <c r="P97" s="341"/>
      <c r="Q97" s="341"/>
      <c r="R97" s="341"/>
      <c r="S97" s="341"/>
      <c r="T97" s="341"/>
      <c r="U97" s="341"/>
      <c r="V97" s="867">
        <v>1385</v>
      </c>
      <c r="W97" s="868"/>
      <c r="X97" s="869"/>
      <c r="Y97" s="870" t="s">
        <v>15</v>
      </c>
      <c r="Z97" s="871"/>
      <c r="AA97" s="872"/>
      <c r="AB97" s="896" t="s">
        <v>137</v>
      </c>
      <c r="AC97" s="897"/>
      <c r="AD97" s="897"/>
      <c r="AE97" s="898"/>
      <c r="AF97" s="1292" t="s">
        <v>137</v>
      </c>
      <c r="AG97" s="1293"/>
      <c r="AH97" s="1293"/>
      <c r="AI97" s="1294"/>
      <c r="AJ97" s="896">
        <v>28</v>
      </c>
      <c r="AK97" s="897"/>
      <c r="AL97" s="897"/>
      <c r="AM97" s="898"/>
      <c r="AN97" s="1123">
        <f>+V97*AJ97</f>
        <v>38780</v>
      </c>
      <c r="AO97" s="1124"/>
      <c r="AP97" s="1124"/>
      <c r="AQ97" s="1125"/>
      <c r="AR97" s="1123">
        <f>+AN97</f>
        <v>38780</v>
      </c>
      <c r="AS97" s="1124"/>
      <c r="AT97" s="1124"/>
      <c r="AU97" s="1124"/>
      <c r="AV97" s="1125"/>
      <c r="AW97" s="170"/>
      <c r="AX97" s="171"/>
      <c r="AY97" s="171"/>
      <c r="AZ97" s="172"/>
      <c r="BA97" s="169"/>
    </row>
    <row r="98" spans="1:53" ht="19.5" customHeight="1" x14ac:dyDescent="0.3">
      <c r="A98" s="191"/>
      <c r="B98" s="192"/>
      <c r="C98" s="294"/>
      <c r="D98" s="259" t="s">
        <v>137</v>
      </c>
      <c r="E98" s="854" t="s">
        <v>382</v>
      </c>
      <c r="F98" s="854"/>
      <c r="G98" s="854"/>
      <c r="H98" s="854"/>
      <c r="I98" s="854"/>
      <c r="J98" s="854"/>
      <c r="K98" s="854"/>
      <c r="L98" s="854"/>
      <c r="M98" s="854"/>
      <c r="N98" s="854"/>
      <c r="O98" s="854"/>
      <c r="P98" s="854"/>
      <c r="Q98" s="854"/>
      <c r="R98" s="854"/>
      <c r="S98" s="854"/>
      <c r="T98" s="854"/>
      <c r="U98" s="855"/>
      <c r="V98" s="867">
        <v>199</v>
      </c>
      <c r="W98" s="868"/>
      <c r="X98" s="869"/>
      <c r="Y98" s="870" t="s">
        <v>128</v>
      </c>
      <c r="Z98" s="871"/>
      <c r="AA98" s="872"/>
      <c r="AB98" s="896">
        <v>88</v>
      </c>
      <c r="AC98" s="897"/>
      <c r="AD98" s="897"/>
      <c r="AE98" s="898"/>
      <c r="AF98" s="1123">
        <f>+AB98*V98</f>
        <v>17512</v>
      </c>
      <c r="AG98" s="1124"/>
      <c r="AH98" s="1124"/>
      <c r="AI98" s="1125"/>
      <c r="AJ98" s="896">
        <v>45</v>
      </c>
      <c r="AK98" s="897"/>
      <c r="AL98" s="897"/>
      <c r="AM98" s="898"/>
      <c r="AN98" s="1123">
        <f t="shared" ref="AN98:AN100" si="15">+V98*AJ98</f>
        <v>8955</v>
      </c>
      <c r="AO98" s="1124"/>
      <c r="AP98" s="1124"/>
      <c r="AQ98" s="1125"/>
      <c r="AR98" s="1123">
        <f>+AF98+AN98</f>
        <v>26467</v>
      </c>
      <c r="AS98" s="1124"/>
      <c r="AT98" s="1124"/>
      <c r="AU98" s="1124"/>
      <c r="AV98" s="1125"/>
      <c r="AW98" s="170"/>
      <c r="AX98" s="171"/>
      <c r="AY98" s="171"/>
      <c r="AZ98" s="172"/>
      <c r="BA98" s="169"/>
    </row>
    <row r="99" spans="1:53" ht="19.5" customHeight="1" x14ac:dyDescent="0.3">
      <c r="A99" s="191"/>
      <c r="B99" s="192"/>
      <c r="C99" s="196"/>
      <c r="D99" s="71" t="s">
        <v>137</v>
      </c>
      <c r="E99" s="70" t="s">
        <v>383</v>
      </c>
      <c r="F99" s="70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867">
        <v>199</v>
      </c>
      <c r="W99" s="868"/>
      <c r="X99" s="869"/>
      <c r="Y99" s="870" t="s">
        <v>128</v>
      </c>
      <c r="Z99" s="871"/>
      <c r="AA99" s="872"/>
      <c r="AB99" s="896">
        <v>35</v>
      </c>
      <c r="AC99" s="897"/>
      <c r="AD99" s="897"/>
      <c r="AE99" s="898"/>
      <c r="AF99" s="1123">
        <f t="shared" ref="AF99:AF100" si="16">+AB99*V99</f>
        <v>6965</v>
      </c>
      <c r="AG99" s="1124"/>
      <c r="AH99" s="1124"/>
      <c r="AI99" s="1125"/>
      <c r="AJ99" s="896">
        <v>10</v>
      </c>
      <c r="AK99" s="897"/>
      <c r="AL99" s="897"/>
      <c r="AM99" s="898"/>
      <c r="AN99" s="1123">
        <f t="shared" si="15"/>
        <v>1990</v>
      </c>
      <c r="AO99" s="1124"/>
      <c r="AP99" s="1124"/>
      <c r="AQ99" s="1125"/>
      <c r="AR99" s="1123">
        <f t="shared" ref="AR99:AR100" si="17">+AF99+AN99</f>
        <v>8955</v>
      </c>
      <c r="AS99" s="1124"/>
      <c r="AT99" s="1124"/>
      <c r="AU99" s="1124"/>
      <c r="AV99" s="1125"/>
      <c r="AW99" s="170"/>
      <c r="AX99" s="171"/>
      <c r="AY99" s="171"/>
      <c r="AZ99" s="172"/>
      <c r="BA99" s="169"/>
    </row>
    <row r="100" spans="1:53" ht="19.5" customHeight="1" x14ac:dyDescent="0.3">
      <c r="A100" s="191"/>
      <c r="B100" s="192"/>
      <c r="C100" s="196"/>
      <c r="D100" s="71" t="s">
        <v>137</v>
      </c>
      <c r="E100" s="70" t="s">
        <v>384</v>
      </c>
      <c r="F100" s="70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151"/>
      <c r="S100" s="151"/>
      <c r="T100" s="151"/>
      <c r="U100" s="151"/>
      <c r="V100" s="867">
        <v>1385</v>
      </c>
      <c r="W100" s="868"/>
      <c r="X100" s="869"/>
      <c r="Y100" s="870" t="s">
        <v>15</v>
      </c>
      <c r="Z100" s="871"/>
      <c r="AA100" s="872"/>
      <c r="AB100" s="896">
        <v>65</v>
      </c>
      <c r="AC100" s="897"/>
      <c r="AD100" s="897"/>
      <c r="AE100" s="898"/>
      <c r="AF100" s="1123">
        <f t="shared" si="16"/>
        <v>90025</v>
      </c>
      <c r="AG100" s="1124"/>
      <c r="AH100" s="1124"/>
      <c r="AI100" s="1125"/>
      <c r="AJ100" s="896">
        <v>20</v>
      </c>
      <c r="AK100" s="897"/>
      <c r="AL100" s="897"/>
      <c r="AM100" s="898"/>
      <c r="AN100" s="1123">
        <f t="shared" si="15"/>
        <v>27700</v>
      </c>
      <c r="AO100" s="1124"/>
      <c r="AP100" s="1124"/>
      <c r="AQ100" s="1125"/>
      <c r="AR100" s="1123">
        <f t="shared" si="17"/>
        <v>117725</v>
      </c>
      <c r="AS100" s="1124"/>
      <c r="AT100" s="1124"/>
      <c r="AU100" s="1124"/>
      <c r="AV100" s="1125"/>
      <c r="AW100" s="170"/>
      <c r="AX100" s="171"/>
      <c r="AY100" s="171"/>
      <c r="AZ100" s="172"/>
      <c r="BA100" s="169"/>
    </row>
    <row r="101" spans="1:53" ht="19.5" customHeight="1" x14ac:dyDescent="0.3">
      <c r="A101" s="191"/>
      <c r="B101" s="192"/>
      <c r="C101" s="517"/>
      <c r="D101" s="689" t="s">
        <v>196</v>
      </c>
      <c r="E101" s="782"/>
      <c r="F101" s="782"/>
      <c r="G101" s="782"/>
      <c r="H101" s="782"/>
      <c r="I101" s="782"/>
      <c r="J101" s="782"/>
      <c r="K101" s="782"/>
      <c r="L101" s="782"/>
      <c r="M101" s="782"/>
      <c r="N101" s="782"/>
      <c r="O101" s="782"/>
      <c r="P101" s="782"/>
      <c r="Q101" s="782"/>
      <c r="R101" s="782"/>
      <c r="S101" s="782"/>
      <c r="T101" s="782"/>
      <c r="U101" s="690"/>
      <c r="V101" s="170"/>
      <c r="W101" s="171"/>
      <c r="X101" s="172"/>
      <c r="Y101" s="170"/>
      <c r="Z101" s="171"/>
      <c r="AA101" s="172"/>
      <c r="AB101" s="514"/>
      <c r="AC101" s="515"/>
      <c r="AD101" s="515"/>
      <c r="AE101" s="516"/>
      <c r="AF101" s="1008">
        <f>SUM(AF89:AF100)</f>
        <v>368234</v>
      </c>
      <c r="AG101" s="1009"/>
      <c r="AH101" s="1009"/>
      <c r="AI101" s="1010"/>
      <c r="AJ101" s="514"/>
      <c r="AK101" s="515"/>
      <c r="AL101" s="515"/>
      <c r="AM101" s="516"/>
      <c r="AN101" s="1008">
        <f>SUM(AN97:AN100)</f>
        <v>77425</v>
      </c>
      <c r="AO101" s="1009"/>
      <c r="AP101" s="1009"/>
      <c r="AQ101" s="1010"/>
      <c r="AR101" s="773">
        <f>SUM(AR89:AR100)</f>
        <v>445659</v>
      </c>
      <c r="AS101" s="774"/>
      <c r="AT101" s="774"/>
      <c r="AU101" s="774"/>
      <c r="AV101" s="775"/>
      <c r="AW101" s="1132"/>
      <c r="AX101" s="782"/>
      <c r="AY101" s="782"/>
      <c r="AZ101" s="690"/>
      <c r="BA101" s="169"/>
    </row>
    <row r="102" spans="1:53" ht="19.5" customHeight="1" x14ac:dyDescent="0.35">
      <c r="A102" s="191"/>
      <c r="B102" s="192"/>
      <c r="C102" s="196">
        <v>2.2000000000000002</v>
      </c>
      <c r="D102" s="378" t="s">
        <v>164</v>
      </c>
      <c r="E102" s="243"/>
      <c r="F102" s="244"/>
      <c r="G102" s="115"/>
      <c r="H102" s="115"/>
      <c r="I102" s="115"/>
      <c r="J102" s="115"/>
      <c r="K102" s="115"/>
      <c r="L102" s="115"/>
      <c r="M102" s="115"/>
      <c r="N102" s="115"/>
      <c r="O102" s="151"/>
      <c r="P102" s="151"/>
      <c r="Q102" s="151"/>
      <c r="R102" s="151"/>
      <c r="S102" s="151"/>
      <c r="T102" s="151"/>
      <c r="U102" s="151"/>
      <c r="V102" s="170"/>
      <c r="W102" s="171"/>
      <c r="X102" s="172"/>
      <c r="Y102" s="170"/>
      <c r="Z102" s="171"/>
      <c r="AA102" s="172"/>
      <c r="AB102" s="153"/>
      <c r="AC102" s="154"/>
      <c r="AD102" s="154"/>
      <c r="AE102" s="155"/>
      <c r="AF102" s="153"/>
      <c r="AG102" s="154"/>
      <c r="AH102" s="154"/>
      <c r="AI102" s="155"/>
      <c r="AJ102" s="153"/>
      <c r="AK102" s="154"/>
      <c r="AL102" s="154"/>
      <c r="AM102" s="155"/>
      <c r="AN102" s="153"/>
      <c r="AO102" s="154"/>
      <c r="AP102" s="154"/>
      <c r="AQ102" s="155"/>
      <c r="AR102" s="156"/>
      <c r="AS102" s="157"/>
      <c r="AT102" s="157"/>
      <c r="AU102" s="157"/>
      <c r="AV102" s="157"/>
      <c r="AW102" s="170"/>
      <c r="AX102" s="171"/>
      <c r="AY102" s="171"/>
      <c r="AZ102" s="172"/>
      <c r="BA102" s="169"/>
    </row>
    <row r="103" spans="1:53" ht="34.5" customHeight="1" x14ac:dyDescent="0.3">
      <c r="A103" s="191"/>
      <c r="B103" s="295"/>
      <c r="C103" s="379" t="s">
        <v>385</v>
      </c>
      <c r="D103" s="259" t="s">
        <v>137</v>
      </c>
      <c r="E103" s="1133" t="s">
        <v>386</v>
      </c>
      <c r="F103" s="1133"/>
      <c r="G103" s="1133"/>
      <c r="H103" s="1133"/>
      <c r="I103" s="1133"/>
      <c r="J103" s="1133"/>
      <c r="K103" s="1133"/>
      <c r="L103" s="1133"/>
      <c r="M103" s="1133"/>
      <c r="N103" s="1133"/>
      <c r="O103" s="1133"/>
      <c r="P103" s="1133"/>
      <c r="Q103" s="1133"/>
      <c r="R103" s="1133"/>
      <c r="S103" s="1133"/>
      <c r="T103" s="1133"/>
      <c r="U103" s="1134"/>
      <c r="V103" s="646">
        <v>1235</v>
      </c>
      <c r="W103" s="647"/>
      <c r="X103" s="648"/>
      <c r="Y103" s="649" t="s">
        <v>15</v>
      </c>
      <c r="Z103" s="650"/>
      <c r="AA103" s="651"/>
      <c r="AB103" s="1135">
        <v>296</v>
      </c>
      <c r="AC103" s="1130"/>
      <c r="AD103" s="1130"/>
      <c r="AE103" s="1131"/>
      <c r="AF103" s="1126">
        <f>+V103*AB103</f>
        <v>365560</v>
      </c>
      <c r="AG103" s="1127"/>
      <c r="AH103" s="1127"/>
      <c r="AI103" s="1128"/>
      <c r="AJ103" s="1135">
        <v>75</v>
      </c>
      <c r="AK103" s="1130"/>
      <c r="AL103" s="1130"/>
      <c r="AM103" s="1131"/>
      <c r="AN103" s="1129">
        <f>+AJ103*V103</f>
        <v>92625</v>
      </c>
      <c r="AO103" s="1130"/>
      <c r="AP103" s="1130"/>
      <c r="AQ103" s="1131"/>
      <c r="AR103" s="1136">
        <f>+AN103+AF103</f>
        <v>458185</v>
      </c>
      <c r="AS103" s="1137"/>
      <c r="AT103" s="1137"/>
      <c r="AU103" s="1137"/>
      <c r="AV103" s="1138"/>
      <c r="AW103" s="170"/>
      <c r="AX103" s="171"/>
      <c r="AY103" s="171"/>
      <c r="AZ103" s="172"/>
      <c r="BA103" s="169"/>
    </row>
    <row r="104" spans="1:53" ht="19.5" customHeight="1" x14ac:dyDescent="0.3">
      <c r="A104" s="191"/>
      <c r="B104" s="295"/>
      <c r="C104" s="379" t="s">
        <v>388</v>
      </c>
      <c r="D104" s="259" t="s">
        <v>137</v>
      </c>
      <c r="E104" s="1133" t="s">
        <v>387</v>
      </c>
      <c r="F104" s="1133"/>
      <c r="G104" s="1133"/>
      <c r="H104" s="1133"/>
      <c r="I104" s="1133"/>
      <c r="J104" s="1133"/>
      <c r="K104" s="1133"/>
      <c r="L104" s="1133"/>
      <c r="M104" s="1133"/>
      <c r="N104" s="1133"/>
      <c r="O104" s="1133"/>
      <c r="P104" s="1133"/>
      <c r="Q104" s="1133"/>
      <c r="R104" s="1133"/>
      <c r="S104" s="1133"/>
      <c r="T104" s="1133"/>
      <c r="U104" s="1134"/>
      <c r="V104" s="646">
        <v>64</v>
      </c>
      <c r="W104" s="647"/>
      <c r="X104" s="648"/>
      <c r="Y104" s="649" t="s">
        <v>15</v>
      </c>
      <c r="Z104" s="650"/>
      <c r="AA104" s="651"/>
      <c r="AB104" s="770">
        <v>268</v>
      </c>
      <c r="AC104" s="771"/>
      <c r="AD104" s="771"/>
      <c r="AE104" s="772"/>
      <c r="AF104" s="1126">
        <f t="shared" ref="AF104:AF108" si="18">+V104*AB104</f>
        <v>17152</v>
      </c>
      <c r="AG104" s="1127"/>
      <c r="AH104" s="1127"/>
      <c r="AI104" s="1128"/>
      <c r="AJ104" s="928">
        <v>52</v>
      </c>
      <c r="AK104" s="929"/>
      <c r="AL104" s="929"/>
      <c r="AM104" s="930"/>
      <c r="AN104" s="1129">
        <f t="shared" ref="AN104:AN108" si="19">+AJ104*V104</f>
        <v>3328</v>
      </c>
      <c r="AO104" s="1130"/>
      <c r="AP104" s="1130"/>
      <c r="AQ104" s="1131"/>
      <c r="AR104" s="1136">
        <f t="shared" ref="AR104:AR108" si="20">+AN104+AF104</f>
        <v>20480</v>
      </c>
      <c r="AS104" s="1137"/>
      <c r="AT104" s="1137"/>
      <c r="AU104" s="1137"/>
      <c r="AV104" s="1138"/>
      <c r="AW104" s="170"/>
      <c r="AX104" s="171"/>
      <c r="AY104" s="171"/>
      <c r="AZ104" s="172"/>
      <c r="BA104" s="169"/>
    </row>
    <row r="105" spans="1:53" ht="19.5" customHeight="1" x14ac:dyDescent="0.3">
      <c r="A105" s="191"/>
      <c r="B105" s="295"/>
      <c r="C105" s="379" t="s">
        <v>389</v>
      </c>
      <c r="D105" s="259" t="s">
        <v>137</v>
      </c>
      <c r="E105" s="891" t="s">
        <v>390</v>
      </c>
      <c r="F105" s="891"/>
      <c r="G105" s="891"/>
      <c r="H105" s="891"/>
      <c r="I105" s="891"/>
      <c r="J105" s="891"/>
      <c r="K105" s="891"/>
      <c r="L105" s="891"/>
      <c r="M105" s="891"/>
      <c r="N105" s="891"/>
      <c r="O105" s="891"/>
      <c r="P105" s="891"/>
      <c r="Q105" s="891"/>
      <c r="R105" s="891"/>
      <c r="S105" s="891"/>
      <c r="T105" s="891"/>
      <c r="U105" s="892"/>
      <c r="V105" s="646">
        <v>163</v>
      </c>
      <c r="W105" s="647"/>
      <c r="X105" s="648"/>
      <c r="Y105" s="649" t="s">
        <v>15</v>
      </c>
      <c r="Z105" s="650"/>
      <c r="AA105" s="651"/>
      <c r="AB105" s="770">
        <v>280</v>
      </c>
      <c r="AC105" s="771"/>
      <c r="AD105" s="771"/>
      <c r="AE105" s="772"/>
      <c r="AF105" s="1126">
        <f t="shared" si="18"/>
        <v>45640</v>
      </c>
      <c r="AG105" s="1127"/>
      <c r="AH105" s="1127"/>
      <c r="AI105" s="1128"/>
      <c r="AJ105" s="928">
        <v>75</v>
      </c>
      <c r="AK105" s="929"/>
      <c r="AL105" s="929"/>
      <c r="AM105" s="930"/>
      <c r="AN105" s="1129">
        <f t="shared" si="19"/>
        <v>12225</v>
      </c>
      <c r="AO105" s="1130"/>
      <c r="AP105" s="1130"/>
      <c r="AQ105" s="1131"/>
      <c r="AR105" s="1136">
        <f t="shared" si="20"/>
        <v>57865</v>
      </c>
      <c r="AS105" s="1137"/>
      <c r="AT105" s="1137"/>
      <c r="AU105" s="1137"/>
      <c r="AV105" s="1138"/>
      <c r="AW105" s="170"/>
      <c r="AX105" s="171"/>
      <c r="AY105" s="171"/>
      <c r="AZ105" s="172"/>
      <c r="BA105" s="169"/>
    </row>
    <row r="106" spans="1:53" ht="19.5" customHeight="1" x14ac:dyDescent="0.3">
      <c r="A106" s="191"/>
      <c r="B106" s="295"/>
      <c r="C106" s="294"/>
      <c r="D106" s="259" t="s">
        <v>137</v>
      </c>
      <c r="E106" s="891" t="s">
        <v>391</v>
      </c>
      <c r="F106" s="891"/>
      <c r="G106" s="891"/>
      <c r="H106" s="891"/>
      <c r="I106" s="891"/>
      <c r="J106" s="891"/>
      <c r="K106" s="891"/>
      <c r="L106" s="891"/>
      <c r="M106" s="891"/>
      <c r="N106" s="891"/>
      <c r="O106" s="891"/>
      <c r="P106" s="891"/>
      <c r="Q106" s="891"/>
      <c r="R106" s="891"/>
      <c r="S106" s="891"/>
      <c r="T106" s="891"/>
      <c r="U106" s="892"/>
      <c r="V106" s="646">
        <v>1784</v>
      </c>
      <c r="W106" s="647"/>
      <c r="X106" s="648"/>
      <c r="Y106" s="649" t="s">
        <v>15</v>
      </c>
      <c r="Z106" s="650"/>
      <c r="AA106" s="651"/>
      <c r="AB106" s="770">
        <v>24</v>
      </c>
      <c r="AC106" s="771"/>
      <c r="AD106" s="771"/>
      <c r="AE106" s="772"/>
      <c r="AF106" s="1126">
        <f t="shared" si="18"/>
        <v>42816</v>
      </c>
      <c r="AG106" s="1127"/>
      <c r="AH106" s="1127"/>
      <c r="AI106" s="1128"/>
      <c r="AJ106" s="928">
        <v>30</v>
      </c>
      <c r="AK106" s="929"/>
      <c r="AL106" s="929"/>
      <c r="AM106" s="930"/>
      <c r="AN106" s="1129">
        <f t="shared" si="19"/>
        <v>53520</v>
      </c>
      <c r="AO106" s="1130"/>
      <c r="AP106" s="1130"/>
      <c r="AQ106" s="1131"/>
      <c r="AR106" s="1136">
        <f t="shared" si="20"/>
        <v>96336</v>
      </c>
      <c r="AS106" s="1137"/>
      <c r="AT106" s="1137"/>
      <c r="AU106" s="1137"/>
      <c r="AV106" s="1138"/>
      <c r="AW106" s="170"/>
      <c r="AX106" s="171"/>
      <c r="AY106" s="171"/>
      <c r="AZ106" s="172"/>
      <c r="BA106" s="169"/>
    </row>
    <row r="107" spans="1:53" ht="19.5" customHeight="1" x14ac:dyDescent="0.3">
      <c r="A107" s="191"/>
      <c r="B107" s="295"/>
      <c r="C107" s="294"/>
      <c r="D107" s="259" t="s">
        <v>137</v>
      </c>
      <c r="E107" s="252" t="s">
        <v>392</v>
      </c>
      <c r="F107" s="253"/>
      <c r="G107" s="115"/>
      <c r="H107" s="115"/>
      <c r="I107" s="115"/>
      <c r="J107" s="115"/>
      <c r="K107" s="115"/>
      <c r="L107" s="115"/>
      <c r="M107" s="115"/>
      <c r="N107" s="115"/>
      <c r="O107" s="151"/>
      <c r="P107" s="151"/>
      <c r="Q107" s="151"/>
      <c r="R107" s="151"/>
      <c r="S107" s="151"/>
      <c r="T107" s="151"/>
      <c r="U107" s="151"/>
      <c r="V107" s="646">
        <v>384</v>
      </c>
      <c r="W107" s="647"/>
      <c r="X107" s="648"/>
      <c r="Y107" s="649" t="s">
        <v>128</v>
      </c>
      <c r="Z107" s="650"/>
      <c r="AA107" s="651"/>
      <c r="AB107" s="770">
        <v>33</v>
      </c>
      <c r="AC107" s="771"/>
      <c r="AD107" s="771"/>
      <c r="AE107" s="772"/>
      <c r="AF107" s="1126">
        <f t="shared" si="18"/>
        <v>12672</v>
      </c>
      <c r="AG107" s="1127"/>
      <c r="AH107" s="1127"/>
      <c r="AI107" s="1128"/>
      <c r="AJ107" s="928">
        <v>35</v>
      </c>
      <c r="AK107" s="929"/>
      <c r="AL107" s="929"/>
      <c r="AM107" s="930"/>
      <c r="AN107" s="1129">
        <f t="shared" si="19"/>
        <v>13440</v>
      </c>
      <c r="AO107" s="1130"/>
      <c r="AP107" s="1130"/>
      <c r="AQ107" s="1131"/>
      <c r="AR107" s="1136">
        <f t="shared" si="20"/>
        <v>26112</v>
      </c>
      <c r="AS107" s="1137"/>
      <c r="AT107" s="1137"/>
      <c r="AU107" s="1137"/>
      <c r="AV107" s="1138"/>
      <c r="AW107" s="170"/>
      <c r="AX107" s="171"/>
      <c r="AY107" s="171"/>
      <c r="AZ107" s="172"/>
      <c r="BA107" s="169"/>
    </row>
    <row r="108" spans="1:53" ht="19.5" customHeight="1" x14ac:dyDescent="0.3">
      <c r="A108" s="191"/>
      <c r="B108" s="295"/>
      <c r="C108" s="294"/>
      <c r="D108" s="259" t="s">
        <v>137</v>
      </c>
      <c r="E108" s="889" t="s">
        <v>393</v>
      </c>
      <c r="F108" s="889"/>
      <c r="G108" s="889"/>
      <c r="H108" s="889"/>
      <c r="I108" s="889"/>
      <c r="J108" s="889"/>
      <c r="K108" s="889"/>
      <c r="L108" s="889"/>
      <c r="M108" s="889"/>
      <c r="N108" s="889"/>
      <c r="O108" s="889"/>
      <c r="P108" s="889"/>
      <c r="Q108" s="889"/>
      <c r="R108" s="889"/>
      <c r="S108" s="889"/>
      <c r="T108" s="889"/>
      <c r="U108" s="890"/>
      <c r="V108" s="646">
        <v>3135</v>
      </c>
      <c r="W108" s="647"/>
      <c r="X108" s="648"/>
      <c r="Y108" s="649" t="s">
        <v>15</v>
      </c>
      <c r="Z108" s="650"/>
      <c r="AA108" s="651"/>
      <c r="AB108" s="770">
        <v>33</v>
      </c>
      <c r="AC108" s="771"/>
      <c r="AD108" s="771"/>
      <c r="AE108" s="772"/>
      <c r="AF108" s="1126">
        <f t="shared" si="18"/>
        <v>103455</v>
      </c>
      <c r="AG108" s="1127"/>
      <c r="AH108" s="1127"/>
      <c r="AI108" s="1128"/>
      <c r="AJ108" s="928">
        <v>31</v>
      </c>
      <c r="AK108" s="929"/>
      <c r="AL108" s="929"/>
      <c r="AM108" s="930"/>
      <c r="AN108" s="1129">
        <f t="shared" si="19"/>
        <v>97185</v>
      </c>
      <c r="AO108" s="1130"/>
      <c r="AP108" s="1130"/>
      <c r="AQ108" s="1131"/>
      <c r="AR108" s="1136">
        <f t="shared" si="20"/>
        <v>200640</v>
      </c>
      <c r="AS108" s="1137"/>
      <c r="AT108" s="1137"/>
      <c r="AU108" s="1137"/>
      <c r="AV108" s="1138"/>
      <c r="AW108" s="170"/>
      <c r="AX108" s="171"/>
      <c r="AY108" s="171"/>
      <c r="AZ108" s="172"/>
      <c r="BA108" s="169"/>
    </row>
    <row r="109" spans="1:53" ht="19.5" customHeight="1" x14ac:dyDescent="0.3">
      <c r="A109" s="191"/>
      <c r="B109" s="295"/>
      <c r="C109" s="519"/>
      <c r="D109" s="689" t="s">
        <v>394</v>
      </c>
      <c r="E109" s="782"/>
      <c r="F109" s="782"/>
      <c r="G109" s="782"/>
      <c r="H109" s="782"/>
      <c r="I109" s="782"/>
      <c r="J109" s="782"/>
      <c r="K109" s="782"/>
      <c r="L109" s="782"/>
      <c r="M109" s="782"/>
      <c r="N109" s="782"/>
      <c r="O109" s="782"/>
      <c r="P109" s="782"/>
      <c r="Q109" s="782"/>
      <c r="R109" s="782"/>
      <c r="S109" s="782"/>
      <c r="T109" s="782"/>
      <c r="U109" s="690"/>
      <c r="V109" s="646"/>
      <c r="W109" s="647"/>
      <c r="X109" s="648"/>
      <c r="Y109" s="649"/>
      <c r="Z109" s="650"/>
      <c r="AA109" s="651"/>
      <c r="AB109" s="1300"/>
      <c r="AC109" s="1301"/>
      <c r="AD109" s="1301"/>
      <c r="AE109" s="1302"/>
      <c r="AF109" s="1303">
        <f>SUM(AF103:AF108)</f>
        <v>587295</v>
      </c>
      <c r="AG109" s="1304"/>
      <c r="AH109" s="1304"/>
      <c r="AI109" s="1305"/>
      <c r="AJ109" s="1300"/>
      <c r="AK109" s="1301"/>
      <c r="AL109" s="1301"/>
      <c r="AM109" s="1302"/>
      <c r="AN109" s="1303">
        <f>SUM(AN103:AN108)</f>
        <v>272323</v>
      </c>
      <c r="AO109" s="1306"/>
      <c r="AP109" s="1306"/>
      <c r="AQ109" s="1307"/>
      <c r="AR109" s="952">
        <f>SUM(AR103:AR108)</f>
        <v>859618</v>
      </c>
      <c r="AS109" s="953"/>
      <c r="AT109" s="953"/>
      <c r="AU109" s="953"/>
      <c r="AV109" s="954"/>
      <c r="AW109" s="170"/>
      <c r="AX109" s="171"/>
      <c r="AY109" s="171"/>
      <c r="AZ109" s="172"/>
      <c r="BA109" s="169"/>
    </row>
    <row r="110" spans="1:53" ht="19.5" customHeight="1" x14ac:dyDescent="0.3">
      <c r="A110" s="191"/>
      <c r="B110" s="295"/>
      <c r="C110" s="387">
        <v>2.2999999999999998</v>
      </c>
      <c r="D110" s="1379" t="s">
        <v>201</v>
      </c>
      <c r="E110" s="1380"/>
      <c r="F110" s="1380"/>
      <c r="G110" s="1380"/>
      <c r="H110" s="1380"/>
      <c r="I110" s="1380"/>
      <c r="J110" s="1380"/>
      <c r="K110" s="1380"/>
      <c r="L110" s="1380"/>
      <c r="M110" s="1380"/>
      <c r="N110" s="1380"/>
      <c r="O110" s="1380"/>
      <c r="P110" s="1380"/>
      <c r="Q110" s="1380"/>
      <c r="R110" s="1380"/>
      <c r="S110" s="1380"/>
      <c r="T110" s="1380"/>
      <c r="U110" s="1381"/>
      <c r="V110" s="170"/>
      <c r="W110" s="273"/>
      <c r="X110" s="274"/>
      <c r="Y110" s="1308"/>
      <c r="Z110" s="1309"/>
      <c r="AA110" s="1310"/>
      <c r="AB110" s="928"/>
      <c r="AC110" s="929"/>
      <c r="AD110" s="929"/>
      <c r="AE110" s="930"/>
      <c r="AF110" s="1311"/>
      <c r="AG110" s="1312"/>
      <c r="AH110" s="1312"/>
      <c r="AI110" s="1313"/>
      <c r="AJ110" s="928"/>
      <c r="AK110" s="929"/>
      <c r="AL110" s="929"/>
      <c r="AM110" s="930"/>
      <c r="AN110" s="1308"/>
      <c r="AO110" s="1309"/>
      <c r="AP110" s="1309"/>
      <c r="AQ110" s="1310"/>
      <c r="AR110" s="1314"/>
      <c r="AS110" s="1315"/>
      <c r="AT110" s="1315"/>
      <c r="AU110" s="1315"/>
      <c r="AV110" s="1316"/>
      <c r="AW110" s="170"/>
      <c r="AX110" s="171"/>
      <c r="AY110" s="171"/>
      <c r="AZ110" s="172"/>
      <c r="BA110" s="169"/>
    </row>
    <row r="111" spans="1:53" ht="19.5" customHeight="1" x14ac:dyDescent="0.3">
      <c r="A111" s="191"/>
      <c r="B111" s="295"/>
      <c r="C111" s="294" t="s">
        <v>395</v>
      </c>
      <c r="D111" s="230" t="s">
        <v>137</v>
      </c>
      <c r="E111" s="891" t="s">
        <v>400</v>
      </c>
      <c r="F111" s="891"/>
      <c r="G111" s="891"/>
      <c r="H111" s="891"/>
      <c r="I111" s="891"/>
      <c r="J111" s="891"/>
      <c r="K111" s="891"/>
      <c r="L111" s="891"/>
      <c r="M111" s="891"/>
      <c r="N111" s="891"/>
      <c r="O111" s="891"/>
      <c r="P111" s="891"/>
      <c r="Q111" s="891"/>
      <c r="R111" s="891"/>
      <c r="S111" s="891"/>
      <c r="T111" s="891"/>
      <c r="U111" s="892"/>
      <c r="V111" s="1040">
        <v>65</v>
      </c>
      <c r="W111" s="1041"/>
      <c r="X111" s="1042"/>
      <c r="Y111" s="883" t="s">
        <v>15</v>
      </c>
      <c r="Z111" s="884"/>
      <c r="AA111" s="885"/>
      <c r="AB111" s="916">
        <v>350</v>
      </c>
      <c r="AC111" s="917"/>
      <c r="AD111" s="917"/>
      <c r="AE111" s="918"/>
      <c r="AF111" s="776">
        <f>+V111*AB111</f>
        <v>22750</v>
      </c>
      <c r="AG111" s="902"/>
      <c r="AH111" s="902"/>
      <c r="AI111" s="903"/>
      <c r="AJ111" s="896">
        <v>158</v>
      </c>
      <c r="AK111" s="897"/>
      <c r="AL111" s="897"/>
      <c r="AM111" s="898"/>
      <c r="AN111" s="931">
        <f>+V111*AJ111</f>
        <v>10270</v>
      </c>
      <c r="AO111" s="968"/>
      <c r="AP111" s="968"/>
      <c r="AQ111" s="969"/>
      <c r="AR111" s="961">
        <f t="shared" ref="AR111:AR116" si="21">+AF111+AN111</f>
        <v>33020</v>
      </c>
      <c r="AS111" s="962"/>
      <c r="AT111" s="962"/>
      <c r="AU111" s="962"/>
      <c r="AV111" s="963"/>
      <c r="AW111" s="170"/>
      <c r="AX111" s="171"/>
      <c r="AY111" s="171"/>
      <c r="AZ111" s="172"/>
      <c r="BA111" s="169"/>
    </row>
    <row r="112" spans="1:53" ht="19.5" customHeight="1" x14ac:dyDescent="0.3">
      <c r="A112" s="191"/>
      <c r="B112" s="295"/>
      <c r="C112" s="294" t="s">
        <v>396</v>
      </c>
      <c r="D112" s="375" t="s">
        <v>137</v>
      </c>
      <c r="E112" s="250" t="s">
        <v>401</v>
      </c>
      <c r="F112" s="244"/>
      <c r="G112" s="115"/>
      <c r="H112" s="115"/>
      <c r="I112" s="115"/>
      <c r="J112" s="115"/>
      <c r="K112" s="115"/>
      <c r="L112" s="115"/>
      <c r="M112" s="115"/>
      <c r="N112" s="115"/>
      <c r="O112" s="151"/>
      <c r="P112" s="151"/>
      <c r="Q112" s="151"/>
      <c r="R112" s="151"/>
      <c r="S112" s="151"/>
      <c r="T112" s="151"/>
      <c r="U112" s="151"/>
      <c r="V112" s="1040">
        <v>554</v>
      </c>
      <c r="W112" s="1041"/>
      <c r="X112" s="1042"/>
      <c r="Y112" s="883" t="s">
        <v>15</v>
      </c>
      <c r="Z112" s="884"/>
      <c r="AA112" s="885"/>
      <c r="AB112" s="916">
        <v>453</v>
      </c>
      <c r="AC112" s="917"/>
      <c r="AD112" s="917"/>
      <c r="AE112" s="918"/>
      <c r="AF112" s="776">
        <f t="shared" ref="AF112:AF116" si="22">+V112*AB112</f>
        <v>250962</v>
      </c>
      <c r="AG112" s="902"/>
      <c r="AH112" s="902"/>
      <c r="AI112" s="903"/>
      <c r="AJ112" s="896">
        <v>153</v>
      </c>
      <c r="AK112" s="897"/>
      <c r="AL112" s="897"/>
      <c r="AM112" s="898"/>
      <c r="AN112" s="931">
        <f>+V112*AJ112</f>
        <v>84762</v>
      </c>
      <c r="AO112" s="968"/>
      <c r="AP112" s="968"/>
      <c r="AQ112" s="969"/>
      <c r="AR112" s="961">
        <f t="shared" si="21"/>
        <v>335724</v>
      </c>
      <c r="AS112" s="962"/>
      <c r="AT112" s="962"/>
      <c r="AU112" s="962"/>
      <c r="AV112" s="963"/>
      <c r="AW112" s="170"/>
      <c r="AX112" s="171"/>
      <c r="AY112" s="171"/>
      <c r="AZ112" s="172"/>
      <c r="BA112" s="169"/>
    </row>
    <row r="113" spans="1:53" ht="19.5" customHeight="1" x14ac:dyDescent="0.3">
      <c r="A113" s="191"/>
      <c r="B113" s="295"/>
      <c r="C113" s="294" t="s">
        <v>397</v>
      </c>
      <c r="D113" s="230" t="s">
        <v>137</v>
      </c>
      <c r="E113" s="1295" t="s">
        <v>402</v>
      </c>
      <c r="F113" s="1295"/>
      <c r="G113" s="1295"/>
      <c r="H113" s="1295"/>
      <c r="I113" s="1295"/>
      <c r="J113" s="1295"/>
      <c r="K113" s="1295"/>
      <c r="L113" s="1295"/>
      <c r="M113" s="1295"/>
      <c r="N113" s="1295"/>
      <c r="O113" s="1295"/>
      <c r="P113" s="1295"/>
      <c r="Q113" s="1295"/>
      <c r="R113" s="1295"/>
      <c r="S113" s="1295"/>
      <c r="T113" s="1295"/>
      <c r="U113" s="1296"/>
      <c r="V113" s="1326">
        <v>1543</v>
      </c>
      <c r="W113" s="1327"/>
      <c r="X113" s="1328"/>
      <c r="Y113" s="883" t="s">
        <v>15</v>
      </c>
      <c r="Z113" s="884"/>
      <c r="AA113" s="885"/>
      <c r="AB113" s="916">
        <v>113</v>
      </c>
      <c r="AC113" s="917"/>
      <c r="AD113" s="917"/>
      <c r="AE113" s="918"/>
      <c r="AF113" s="776">
        <f t="shared" si="22"/>
        <v>174359</v>
      </c>
      <c r="AG113" s="902"/>
      <c r="AH113" s="902"/>
      <c r="AI113" s="903"/>
      <c r="AJ113" s="896">
        <v>82</v>
      </c>
      <c r="AK113" s="897"/>
      <c r="AL113" s="897"/>
      <c r="AM113" s="898"/>
      <c r="AN113" s="931">
        <f t="shared" ref="AN113:AN116" si="23">+V113*AJ113</f>
        <v>126526</v>
      </c>
      <c r="AO113" s="968"/>
      <c r="AP113" s="968"/>
      <c r="AQ113" s="969"/>
      <c r="AR113" s="961">
        <f t="shared" si="21"/>
        <v>300885</v>
      </c>
      <c r="AS113" s="962"/>
      <c r="AT113" s="962"/>
      <c r="AU113" s="962"/>
      <c r="AV113" s="963"/>
      <c r="AW113" s="170"/>
      <c r="AX113" s="171"/>
      <c r="AY113" s="171"/>
      <c r="AZ113" s="172"/>
      <c r="BA113" s="169"/>
    </row>
    <row r="114" spans="1:53" ht="19.5" customHeight="1" x14ac:dyDescent="0.3">
      <c r="A114" s="191"/>
      <c r="B114" s="295"/>
      <c r="C114" s="294" t="s">
        <v>398</v>
      </c>
      <c r="D114" s="230" t="s">
        <v>137</v>
      </c>
      <c r="E114" s="891" t="s">
        <v>403</v>
      </c>
      <c r="F114" s="891"/>
      <c r="G114" s="891"/>
      <c r="H114" s="891"/>
      <c r="I114" s="891"/>
      <c r="J114" s="891"/>
      <c r="K114" s="891"/>
      <c r="L114" s="891"/>
      <c r="M114" s="891"/>
      <c r="N114" s="891"/>
      <c r="O114" s="891"/>
      <c r="P114" s="891"/>
      <c r="Q114" s="891"/>
      <c r="R114" s="891"/>
      <c r="S114" s="891"/>
      <c r="T114" s="891"/>
      <c r="U114" s="892"/>
      <c r="V114" s="1040">
        <v>272</v>
      </c>
      <c r="W114" s="1041"/>
      <c r="X114" s="1042"/>
      <c r="Y114" s="883" t="s">
        <v>15</v>
      </c>
      <c r="Z114" s="884"/>
      <c r="AA114" s="885"/>
      <c r="AB114" s="916">
        <v>450</v>
      </c>
      <c r="AC114" s="917"/>
      <c r="AD114" s="917"/>
      <c r="AE114" s="918"/>
      <c r="AF114" s="776">
        <f t="shared" si="22"/>
        <v>122400</v>
      </c>
      <c r="AG114" s="902"/>
      <c r="AH114" s="902"/>
      <c r="AI114" s="903"/>
      <c r="AJ114" s="1297">
        <v>55</v>
      </c>
      <c r="AK114" s="1298"/>
      <c r="AL114" s="1298"/>
      <c r="AM114" s="1299"/>
      <c r="AN114" s="931">
        <f t="shared" si="23"/>
        <v>14960</v>
      </c>
      <c r="AO114" s="968"/>
      <c r="AP114" s="968"/>
      <c r="AQ114" s="969"/>
      <c r="AR114" s="961">
        <f t="shared" si="21"/>
        <v>137360</v>
      </c>
      <c r="AS114" s="962"/>
      <c r="AT114" s="962"/>
      <c r="AU114" s="962"/>
      <c r="AV114" s="963"/>
      <c r="AW114" s="170"/>
      <c r="AX114" s="171"/>
      <c r="AY114" s="171"/>
      <c r="AZ114" s="172"/>
      <c r="BA114" s="169"/>
    </row>
    <row r="115" spans="1:53" ht="19.5" customHeight="1" x14ac:dyDescent="0.3">
      <c r="A115" s="191"/>
      <c r="B115" s="192"/>
      <c r="C115" s="294" t="s">
        <v>399</v>
      </c>
      <c r="D115" s="375" t="s">
        <v>137</v>
      </c>
      <c r="E115" s="250" t="s">
        <v>404</v>
      </c>
      <c r="F115" s="244"/>
      <c r="G115" s="115"/>
      <c r="H115" s="115"/>
      <c r="I115" s="115"/>
      <c r="J115" s="115"/>
      <c r="K115" s="115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040">
        <v>1837</v>
      </c>
      <c r="W115" s="1041"/>
      <c r="X115" s="1042"/>
      <c r="Y115" s="883" t="s">
        <v>15</v>
      </c>
      <c r="Z115" s="884"/>
      <c r="AA115" s="885"/>
      <c r="AB115" s="916">
        <v>560</v>
      </c>
      <c r="AC115" s="917"/>
      <c r="AD115" s="917"/>
      <c r="AE115" s="918"/>
      <c r="AF115" s="776">
        <f t="shared" si="22"/>
        <v>1028720</v>
      </c>
      <c r="AG115" s="902"/>
      <c r="AH115" s="902"/>
      <c r="AI115" s="903"/>
      <c r="AJ115" s="1297">
        <v>222</v>
      </c>
      <c r="AK115" s="1298"/>
      <c r="AL115" s="1298"/>
      <c r="AM115" s="1299"/>
      <c r="AN115" s="931">
        <f t="shared" si="23"/>
        <v>407814</v>
      </c>
      <c r="AO115" s="968"/>
      <c r="AP115" s="968"/>
      <c r="AQ115" s="969"/>
      <c r="AR115" s="961">
        <f t="shared" si="21"/>
        <v>1436534</v>
      </c>
      <c r="AS115" s="962"/>
      <c r="AT115" s="962"/>
      <c r="AU115" s="962"/>
      <c r="AV115" s="963"/>
      <c r="AW115" s="170"/>
      <c r="AX115" s="171"/>
      <c r="AY115" s="171"/>
      <c r="AZ115" s="172"/>
      <c r="BA115" s="169"/>
    </row>
    <row r="116" spans="1:53" ht="19.5" customHeight="1" x14ac:dyDescent="0.3">
      <c r="A116" s="191"/>
      <c r="B116" s="192"/>
      <c r="C116" s="294"/>
      <c r="D116" s="230" t="s">
        <v>137</v>
      </c>
      <c r="E116" s="252" t="s">
        <v>405</v>
      </c>
      <c r="F116" s="253"/>
      <c r="G116" s="115"/>
      <c r="H116" s="115"/>
      <c r="I116" s="115"/>
      <c r="J116" s="115"/>
      <c r="K116" s="115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040">
        <v>210</v>
      </c>
      <c r="W116" s="1041"/>
      <c r="X116" s="1042"/>
      <c r="Y116" s="883" t="s">
        <v>125</v>
      </c>
      <c r="Z116" s="884"/>
      <c r="AA116" s="885"/>
      <c r="AB116" s="916">
        <v>170</v>
      </c>
      <c r="AC116" s="917"/>
      <c r="AD116" s="917"/>
      <c r="AE116" s="918"/>
      <c r="AF116" s="776">
        <f t="shared" si="22"/>
        <v>35700</v>
      </c>
      <c r="AG116" s="902"/>
      <c r="AH116" s="902"/>
      <c r="AI116" s="903"/>
      <c r="AJ116" s="896">
        <v>50</v>
      </c>
      <c r="AK116" s="897"/>
      <c r="AL116" s="897"/>
      <c r="AM116" s="898"/>
      <c r="AN116" s="931">
        <f t="shared" si="23"/>
        <v>10500</v>
      </c>
      <c r="AO116" s="968"/>
      <c r="AP116" s="968"/>
      <c r="AQ116" s="969"/>
      <c r="AR116" s="961">
        <f t="shared" si="21"/>
        <v>46200</v>
      </c>
      <c r="AS116" s="962"/>
      <c r="AT116" s="962"/>
      <c r="AU116" s="962"/>
      <c r="AV116" s="963"/>
      <c r="AW116" s="170"/>
      <c r="AX116" s="171"/>
      <c r="AY116" s="171"/>
      <c r="AZ116" s="172"/>
      <c r="BA116" s="169"/>
    </row>
    <row r="117" spans="1:53" ht="19.5" customHeight="1" x14ac:dyDescent="0.3">
      <c r="A117" s="191"/>
      <c r="B117" s="192"/>
      <c r="C117" s="519"/>
      <c r="D117" s="689" t="s">
        <v>425</v>
      </c>
      <c r="E117" s="782"/>
      <c r="F117" s="782"/>
      <c r="G117" s="782"/>
      <c r="H117" s="782"/>
      <c r="I117" s="782"/>
      <c r="J117" s="782"/>
      <c r="K117" s="782"/>
      <c r="L117" s="782"/>
      <c r="M117" s="782"/>
      <c r="N117" s="782"/>
      <c r="O117" s="782"/>
      <c r="P117" s="782"/>
      <c r="Q117" s="782"/>
      <c r="R117" s="782"/>
      <c r="S117" s="782"/>
      <c r="T117" s="782"/>
      <c r="U117" s="690"/>
      <c r="V117" s="1040"/>
      <c r="W117" s="1041"/>
      <c r="X117" s="1042"/>
      <c r="Y117" s="1317"/>
      <c r="Z117" s="1318"/>
      <c r="AA117" s="1319"/>
      <c r="AB117" s="1320"/>
      <c r="AC117" s="1321"/>
      <c r="AD117" s="1321"/>
      <c r="AE117" s="1322"/>
      <c r="AF117" s="1008">
        <f>SUM(AF111:AF116)</f>
        <v>1634891</v>
      </c>
      <c r="AG117" s="1009"/>
      <c r="AH117" s="1009"/>
      <c r="AI117" s="1010"/>
      <c r="AJ117" s="1011"/>
      <c r="AK117" s="1012"/>
      <c r="AL117" s="1012"/>
      <c r="AM117" s="1013"/>
      <c r="AN117" s="1323">
        <f>SUM(AN111:AN116)</f>
        <v>654832</v>
      </c>
      <c r="AO117" s="1324"/>
      <c r="AP117" s="1324"/>
      <c r="AQ117" s="1325"/>
      <c r="AR117" s="773">
        <f>SUM(AR111:AR116)</f>
        <v>2289723</v>
      </c>
      <c r="AS117" s="774"/>
      <c r="AT117" s="774"/>
      <c r="AU117" s="774"/>
      <c r="AV117" s="775"/>
      <c r="AW117" s="170"/>
      <c r="AX117" s="171"/>
      <c r="AY117" s="171"/>
      <c r="AZ117" s="172"/>
      <c r="BA117" s="169"/>
    </row>
    <row r="118" spans="1:53" ht="19.5" customHeight="1" x14ac:dyDescent="0.35">
      <c r="A118" s="191"/>
      <c r="B118" s="192"/>
      <c r="C118" s="374">
        <v>2.4</v>
      </c>
      <c r="D118" s="150" t="s">
        <v>206</v>
      </c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2"/>
      <c r="V118" s="1040"/>
      <c r="W118" s="1041"/>
      <c r="X118" s="1042"/>
      <c r="Y118" s="883"/>
      <c r="Z118" s="884"/>
      <c r="AA118" s="885"/>
      <c r="AB118" s="916"/>
      <c r="AC118" s="917"/>
      <c r="AD118" s="917"/>
      <c r="AE118" s="918"/>
      <c r="AF118" s="776"/>
      <c r="AG118" s="902"/>
      <c r="AH118" s="902"/>
      <c r="AI118" s="903"/>
      <c r="AJ118" s="896"/>
      <c r="AK118" s="897"/>
      <c r="AL118" s="897"/>
      <c r="AM118" s="898"/>
      <c r="AN118" s="970"/>
      <c r="AO118" s="971"/>
      <c r="AP118" s="971"/>
      <c r="AQ118" s="972"/>
      <c r="AR118" s="773"/>
      <c r="AS118" s="774"/>
      <c r="AT118" s="774"/>
      <c r="AU118" s="774"/>
      <c r="AV118" s="775"/>
      <c r="AW118" s="170"/>
      <c r="AX118" s="171"/>
      <c r="AY118" s="171"/>
      <c r="AZ118" s="172"/>
      <c r="BA118" s="169"/>
    </row>
    <row r="119" spans="1:53" ht="19.5" customHeight="1" x14ac:dyDescent="0.3">
      <c r="A119" s="191"/>
      <c r="B119" s="192"/>
      <c r="C119" s="388" t="s">
        <v>406</v>
      </c>
      <c r="D119" s="375" t="s">
        <v>137</v>
      </c>
      <c r="E119" s="250" t="s">
        <v>415</v>
      </c>
      <c r="F119" s="244"/>
      <c r="G119" s="115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040">
        <v>951</v>
      </c>
      <c r="W119" s="1041"/>
      <c r="X119" s="1042"/>
      <c r="Y119" s="883" t="s">
        <v>15</v>
      </c>
      <c r="Z119" s="884"/>
      <c r="AA119" s="885"/>
      <c r="AB119" s="916">
        <v>132</v>
      </c>
      <c r="AC119" s="917"/>
      <c r="AD119" s="917"/>
      <c r="AE119" s="918"/>
      <c r="AF119" s="776">
        <f>+AB119*V119</f>
        <v>125532</v>
      </c>
      <c r="AG119" s="902"/>
      <c r="AH119" s="902"/>
      <c r="AI119" s="903"/>
      <c r="AJ119" s="896">
        <v>80</v>
      </c>
      <c r="AK119" s="897"/>
      <c r="AL119" s="897"/>
      <c r="AM119" s="898"/>
      <c r="AN119" s="776">
        <f>+V119*AJ119</f>
        <v>76080</v>
      </c>
      <c r="AO119" s="771"/>
      <c r="AP119" s="771"/>
      <c r="AQ119" s="772"/>
      <c r="AR119" s="773">
        <f>+AF119+AN119</f>
        <v>201612</v>
      </c>
      <c r="AS119" s="768"/>
      <c r="AT119" s="768"/>
      <c r="AU119" s="768"/>
      <c r="AV119" s="769"/>
      <c r="AW119" s="170"/>
      <c r="AX119" s="171"/>
      <c r="AY119" s="171"/>
      <c r="AZ119" s="172"/>
      <c r="BA119" s="169"/>
    </row>
    <row r="120" spans="1:53" ht="19.5" customHeight="1" x14ac:dyDescent="0.3">
      <c r="A120" s="191"/>
      <c r="B120" s="192"/>
      <c r="C120" s="388" t="s">
        <v>407</v>
      </c>
      <c r="D120" s="375" t="s">
        <v>137</v>
      </c>
      <c r="E120" s="250" t="s">
        <v>416</v>
      </c>
      <c r="F120" s="253"/>
      <c r="G120" s="115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040">
        <v>619</v>
      </c>
      <c r="W120" s="1041"/>
      <c r="X120" s="1042"/>
      <c r="Y120" s="883" t="s">
        <v>15</v>
      </c>
      <c r="Z120" s="884"/>
      <c r="AA120" s="885"/>
      <c r="AB120" s="916">
        <v>264</v>
      </c>
      <c r="AC120" s="917"/>
      <c r="AD120" s="917"/>
      <c r="AE120" s="918"/>
      <c r="AF120" s="776">
        <f t="shared" ref="AF120:AF127" si="24">+AB120*V120</f>
        <v>163416</v>
      </c>
      <c r="AG120" s="902"/>
      <c r="AH120" s="902"/>
      <c r="AI120" s="903"/>
      <c r="AJ120" s="896">
        <v>120</v>
      </c>
      <c r="AK120" s="897"/>
      <c r="AL120" s="897"/>
      <c r="AM120" s="898"/>
      <c r="AN120" s="776">
        <f t="shared" ref="AN120:AN121" si="25">+V120*AJ120</f>
        <v>74280</v>
      </c>
      <c r="AO120" s="771"/>
      <c r="AP120" s="771"/>
      <c r="AQ120" s="772"/>
      <c r="AR120" s="773">
        <f t="shared" ref="AR120:AR121" si="26">+AF120+AN120</f>
        <v>237696</v>
      </c>
      <c r="AS120" s="768"/>
      <c r="AT120" s="768"/>
      <c r="AU120" s="768"/>
      <c r="AV120" s="769"/>
      <c r="AW120" s="170"/>
      <c r="AX120" s="171"/>
      <c r="AY120" s="171"/>
      <c r="AZ120" s="172"/>
      <c r="BA120" s="169"/>
    </row>
    <row r="121" spans="1:53" ht="19.5" customHeight="1" x14ac:dyDescent="0.3">
      <c r="A121" s="677"/>
      <c r="B121" s="678"/>
      <c r="C121" s="388" t="s">
        <v>408</v>
      </c>
      <c r="D121" s="375" t="s">
        <v>137</v>
      </c>
      <c r="E121" s="250" t="s">
        <v>417</v>
      </c>
      <c r="F121" s="253"/>
      <c r="G121" s="115"/>
      <c r="H121" s="114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040">
        <v>269</v>
      </c>
      <c r="W121" s="1041"/>
      <c r="X121" s="1042"/>
      <c r="Y121" s="883" t="s">
        <v>15</v>
      </c>
      <c r="Z121" s="884"/>
      <c r="AA121" s="885"/>
      <c r="AB121" s="916">
        <v>315</v>
      </c>
      <c r="AC121" s="917"/>
      <c r="AD121" s="917"/>
      <c r="AE121" s="918"/>
      <c r="AF121" s="776">
        <f t="shared" si="24"/>
        <v>84735</v>
      </c>
      <c r="AG121" s="902"/>
      <c r="AH121" s="902"/>
      <c r="AI121" s="903"/>
      <c r="AJ121" s="896">
        <v>166</v>
      </c>
      <c r="AK121" s="897"/>
      <c r="AL121" s="897"/>
      <c r="AM121" s="898"/>
      <c r="AN121" s="776">
        <f t="shared" si="25"/>
        <v>44654</v>
      </c>
      <c r="AO121" s="771"/>
      <c r="AP121" s="771"/>
      <c r="AQ121" s="772"/>
      <c r="AR121" s="773">
        <f t="shared" si="26"/>
        <v>129389</v>
      </c>
      <c r="AS121" s="768"/>
      <c r="AT121" s="768"/>
      <c r="AU121" s="768"/>
      <c r="AV121" s="769"/>
      <c r="AW121" s="119"/>
      <c r="AX121" s="120"/>
      <c r="AY121" s="120"/>
      <c r="AZ121" s="158"/>
      <c r="BA121" s="116"/>
    </row>
    <row r="122" spans="1:53" ht="19.5" customHeight="1" x14ac:dyDescent="0.3">
      <c r="A122" s="189"/>
      <c r="B122" s="190"/>
      <c r="C122" s="388" t="s">
        <v>409</v>
      </c>
      <c r="D122" s="375" t="s">
        <v>137</v>
      </c>
      <c r="E122" s="252" t="s">
        <v>419</v>
      </c>
      <c r="F122" s="252"/>
      <c r="G122" s="115"/>
      <c r="H122" s="114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040">
        <v>6</v>
      </c>
      <c r="W122" s="1041"/>
      <c r="X122" s="1042"/>
      <c r="Y122" s="883" t="s">
        <v>18</v>
      </c>
      <c r="Z122" s="884"/>
      <c r="AA122" s="885"/>
      <c r="AB122" s="916">
        <v>6500</v>
      </c>
      <c r="AC122" s="917"/>
      <c r="AD122" s="917"/>
      <c r="AE122" s="918"/>
      <c r="AF122" s="776">
        <f t="shared" si="24"/>
        <v>39000</v>
      </c>
      <c r="AG122" s="902"/>
      <c r="AH122" s="902"/>
      <c r="AI122" s="903"/>
      <c r="AJ122" s="1297" t="s">
        <v>279</v>
      </c>
      <c r="AK122" s="1298"/>
      <c r="AL122" s="1298"/>
      <c r="AM122" s="1299"/>
      <c r="AN122" s="907" t="s">
        <v>137</v>
      </c>
      <c r="AO122" s="908"/>
      <c r="AP122" s="908"/>
      <c r="AQ122" s="909"/>
      <c r="AR122" s="773">
        <f>+AF122</f>
        <v>39000</v>
      </c>
      <c r="AS122" s="768"/>
      <c r="AT122" s="768"/>
      <c r="AU122" s="768"/>
      <c r="AV122" s="769"/>
      <c r="AW122" s="290"/>
      <c r="AX122" s="291"/>
      <c r="AY122" s="291"/>
      <c r="AZ122" s="292"/>
      <c r="BA122" s="116"/>
    </row>
    <row r="123" spans="1:53" ht="19.5" customHeight="1" x14ac:dyDescent="0.3">
      <c r="A123" s="189"/>
      <c r="B123" s="190"/>
      <c r="C123" s="388" t="s">
        <v>409</v>
      </c>
      <c r="D123" s="375" t="s">
        <v>137</v>
      </c>
      <c r="E123" s="252" t="s">
        <v>418</v>
      </c>
      <c r="F123" s="252"/>
      <c r="G123" s="115"/>
      <c r="H123" s="114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040">
        <v>2</v>
      </c>
      <c r="W123" s="1041"/>
      <c r="X123" s="1042"/>
      <c r="Y123" s="883" t="s">
        <v>18</v>
      </c>
      <c r="Z123" s="884"/>
      <c r="AA123" s="885"/>
      <c r="AB123" s="916">
        <v>3800</v>
      </c>
      <c r="AC123" s="917"/>
      <c r="AD123" s="917"/>
      <c r="AE123" s="918"/>
      <c r="AF123" s="776">
        <f t="shared" si="24"/>
        <v>7600</v>
      </c>
      <c r="AG123" s="902"/>
      <c r="AH123" s="902"/>
      <c r="AI123" s="903"/>
      <c r="AJ123" s="1297" t="s">
        <v>279</v>
      </c>
      <c r="AK123" s="1298"/>
      <c r="AL123" s="1298"/>
      <c r="AM123" s="1299"/>
      <c r="AN123" s="907" t="s">
        <v>137</v>
      </c>
      <c r="AO123" s="908"/>
      <c r="AP123" s="908"/>
      <c r="AQ123" s="909"/>
      <c r="AR123" s="773">
        <f>+AF123</f>
        <v>7600</v>
      </c>
      <c r="AS123" s="768"/>
      <c r="AT123" s="768"/>
      <c r="AU123" s="768"/>
      <c r="AV123" s="769"/>
      <c r="AW123" s="290"/>
      <c r="AX123" s="291"/>
      <c r="AY123" s="291"/>
      <c r="AZ123" s="292"/>
      <c r="BA123" s="116"/>
    </row>
    <row r="124" spans="1:53" ht="19.5" customHeight="1" x14ac:dyDescent="0.3">
      <c r="A124" s="189"/>
      <c r="B124" s="190"/>
      <c r="C124" s="388" t="s">
        <v>410</v>
      </c>
      <c r="D124" s="375" t="s">
        <v>137</v>
      </c>
      <c r="E124" s="252" t="s">
        <v>420</v>
      </c>
      <c r="F124" s="252"/>
      <c r="G124" s="115"/>
      <c r="H124" s="114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040">
        <v>6.5</v>
      </c>
      <c r="W124" s="1041"/>
      <c r="X124" s="1042"/>
      <c r="Y124" s="883" t="s">
        <v>15</v>
      </c>
      <c r="Z124" s="884"/>
      <c r="AA124" s="885"/>
      <c r="AB124" s="916">
        <v>356</v>
      </c>
      <c r="AC124" s="917"/>
      <c r="AD124" s="917"/>
      <c r="AE124" s="918"/>
      <c r="AF124" s="776">
        <f t="shared" si="24"/>
        <v>2314</v>
      </c>
      <c r="AG124" s="902"/>
      <c r="AH124" s="902"/>
      <c r="AI124" s="903"/>
      <c r="AJ124" s="896">
        <v>89</v>
      </c>
      <c r="AK124" s="897"/>
      <c r="AL124" s="897"/>
      <c r="AM124" s="898"/>
      <c r="AN124" s="776">
        <f>+V124*AJ124</f>
        <v>578.5</v>
      </c>
      <c r="AO124" s="771"/>
      <c r="AP124" s="771"/>
      <c r="AQ124" s="772"/>
      <c r="AR124" s="773">
        <f>+AF124+AN124</f>
        <v>2892.5</v>
      </c>
      <c r="AS124" s="774"/>
      <c r="AT124" s="774"/>
      <c r="AU124" s="774"/>
      <c r="AV124" s="775"/>
      <c r="AW124" s="290"/>
      <c r="AX124" s="291"/>
      <c r="AY124" s="291"/>
      <c r="AZ124" s="292"/>
      <c r="BA124" s="116"/>
    </row>
    <row r="125" spans="1:53" ht="19.5" customHeight="1" x14ac:dyDescent="0.3">
      <c r="A125" s="189"/>
      <c r="B125" s="190"/>
      <c r="C125" s="388" t="s">
        <v>411</v>
      </c>
      <c r="D125" s="375" t="s">
        <v>137</v>
      </c>
      <c r="E125" s="252" t="s">
        <v>421</v>
      </c>
      <c r="F125" s="252"/>
      <c r="G125" s="115"/>
      <c r="H125" s="114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040">
        <v>248</v>
      </c>
      <c r="W125" s="1041"/>
      <c r="X125" s="1042"/>
      <c r="Y125" s="883" t="s">
        <v>15</v>
      </c>
      <c r="Z125" s="884"/>
      <c r="AA125" s="885"/>
      <c r="AB125" s="916">
        <v>375</v>
      </c>
      <c r="AC125" s="917"/>
      <c r="AD125" s="917"/>
      <c r="AE125" s="918"/>
      <c r="AF125" s="776">
        <f t="shared" si="24"/>
        <v>93000</v>
      </c>
      <c r="AG125" s="902"/>
      <c r="AH125" s="902"/>
      <c r="AI125" s="903"/>
      <c r="AJ125" s="896">
        <v>89</v>
      </c>
      <c r="AK125" s="897"/>
      <c r="AL125" s="897"/>
      <c r="AM125" s="898"/>
      <c r="AN125" s="776">
        <f t="shared" ref="AN125:AN127" si="27">+V125*AJ125</f>
        <v>22072</v>
      </c>
      <c r="AO125" s="771"/>
      <c r="AP125" s="771"/>
      <c r="AQ125" s="772"/>
      <c r="AR125" s="773">
        <f t="shared" ref="AR125:AR128" si="28">+AF125+AN125</f>
        <v>115072</v>
      </c>
      <c r="AS125" s="774"/>
      <c r="AT125" s="774"/>
      <c r="AU125" s="774"/>
      <c r="AV125" s="775"/>
      <c r="AW125" s="290"/>
      <c r="AX125" s="291"/>
      <c r="AY125" s="291"/>
      <c r="AZ125" s="292"/>
      <c r="BA125" s="116"/>
    </row>
    <row r="126" spans="1:53" ht="19.5" customHeight="1" x14ac:dyDescent="0.3">
      <c r="A126" s="189"/>
      <c r="B126" s="190"/>
      <c r="C126" s="388" t="s">
        <v>412</v>
      </c>
      <c r="D126" s="375" t="s">
        <v>137</v>
      </c>
      <c r="E126" s="252" t="s">
        <v>422</v>
      </c>
      <c r="F126" s="252"/>
      <c r="G126" s="115"/>
      <c r="H126" s="114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040">
        <v>9</v>
      </c>
      <c r="W126" s="1041"/>
      <c r="X126" s="1042"/>
      <c r="Y126" s="883" t="s">
        <v>15</v>
      </c>
      <c r="Z126" s="884"/>
      <c r="AA126" s="885"/>
      <c r="AB126" s="916">
        <v>1865</v>
      </c>
      <c r="AC126" s="917"/>
      <c r="AD126" s="917"/>
      <c r="AE126" s="918"/>
      <c r="AF126" s="776">
        <f t="shared" si="24"/>
        <v>16785</v>
      </c>
      <c r="AG126" s="902"/>
      <c r="AH126" s="902"/>
      <c r="AI126" s="903"/>
      <c r="AJ126" s="896">
        <v>150</v>
      </c>
      <c r="AK126" s="897"/>
      <c r="AL126" s="897"/>
      <c r="AM126" s="898"/>
      <c r="AN126" s="776">
        <f t="shared" si="27"/>
        <v>1350</v>
      </c>
      <c r="AO126" s="771"/>
      <c r="AP126" s="771"/>
      <c r="AQ126" s="772"/>
      <c r="AR126" s="773">
        <f t="shared" si="28"/>
        <v>18135</v>
      </c>
      <c r="AS126" s="774"/>
      <c r="AT126" s="774"/>
      <c r="AU126" s="774"/>
      <c r="AV126" s="775"/>
      <c r="AW126" s="290"/>
      <c r="AX126" s="291"/>
      <c r="AY126" s="291"/>
      <c r="AZ126" s="292"/>
      <c r="BA126" s="116"/>
    </row>
    <row r="127" spans="1:53" ht="39" customHeight="1" x14ac:dyDescent="0.3">
      <c r="A127" s="189"/>
      <c r="B127" s="190"/>
      <c r="C127" s="392" t="s">
        <v>413</v>
      </c>
      <c r="D127" s="391" t="s">
        <v>137</v>
      </c>
      <c r="E127" s="1382" t="s">
        <v>423</v>
      </c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3"/>
      <c r="V127" s="1040">
        <v>329</v>
      </c>
      <c r="W127" s="1041"/>
      <c r="X127" s="1042"/>
      <c r="Y127" s="883" t="s">
        <v>15</v>
      </c>
      <c r="Z127" s="884"/>
      <c r="AA127" s="885"/>
      <c r="AB127" s="1387">
        <v>461</v>
      </c>
      <c r="AC127" s="1388"/>
      <c r="AD127" s="1388"/>
      <c r="AE127" s="1389"/>
      <c r="AF127" s="1129">
        <f t="shared" si="24"/>
        <v>151669</v>
      </c>
      <c r="AG127" s="1377"/>
      <c r="AH127" s="1377"/>
      <c r="AI127" s="1378"/>
      <c r="AJ127" s="1384">
        <v>120</v>
      </c>
      <c r="AK127" s="1385"/>
      <c r="AL127" s="1385"/>
      <c r="AM127" s="1386"/>
      <c r="AN127" s="1129">
        <f t="shared" si="27"/>
        <v>39480</v>
      </c>
      <c r="AO127" s="1130"/>
      <c r="AP127" s="1130"/>
      <c r="AQ127" s="1131"/>
      <c r="AR127" s="773">
        <f t="shared" si="28"/>
        <v>191149</v>
      </c>
      <c r="AS127" s="774"/>
      <c r="AT127" s="774"/>
      <c r="AU127" s="774"/>
      <c r="AV127" s="775"/>
      <c r="AW127" s="290"/>
      <c r="AX127" s="291"/>
      <c r="AY127" s="291"/>
      <c r="AZ127" s="292"/>
      <c r="BA127" s="116"/>
    </row>
    <row r="128" spans="1:53" ht="39" customHeight="1" x14ac:dyDescent="0.3">
      <c r="A128" s="189"/>
      <c r="B128" s="190"/>
      <c r="C128" s="392" t="s">
        <v>414</v>
      </c>
      <c r="D128" s="391" t="s">
        <v>137</v>
      </c>
      <c r="E128" s="1382" t="s">
        <v>424</v>
      </c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3"/>
      <c r="V128" s="1040">
        <v>25</v>
      </c>
      <c r="W128" s="1041"/>
      <c r="X128" s="1042"/>
      <c r="Y128" s="883" t="s">
        <v>15</v>
      </c>
      <c r="Z128" s="884"/>
      <c r="AA128" s="885"/>
      <c r="AB128" s="1387">
        <v>375</v>
      </c>
      <c r="AC128" s="1388"/>
      <c r="AD128" s="1388"/>
      <c r="AE128" s="1389"/>
      <c r="AF128" s="1129">
        <f>+AB128*V128</f>
        <v>9375</v>
      </c>
      <c r="AG128" s="1377"/>
      <c r="AH128" s="1377"/>
      <c r="AI128" s="1378"/>
      <c r="AJ128" s="1384">
        <v>95</v>
      </c>
      <c r="AK128" s="1385"/>
      <c r="AL128" s="1385"/>
      <c r="AM128" s="1386"/>
      <c r="AN128" s="1129">
        <f>+V128*AJ128</f>
        <v>2375</v>
      </c>
      <c r="AO128" s="1130"/>
      <c r="AP128" s="1130"/>
      <c r="AQ128" s="1131"/>
      <c r="AR128" s="773">
        <f t="shared" si="28"/>
        <v>11750</v>
      </c>
      <c r="AS128" s="774"/>
      <c r="AT128" s="774"/>
      <c r="AU128" s="774"/>
      <c r="AV128" s="775"/>
      <c r="AW128" s="290"/>
      <c r="AX128" s="291"/>
      <c r="AY128" s="291"/>
      <c r="AZ128" s="292"/>
      <c r="BA128" s="116"/>
    </row>
    <row r="129" spans="1:53" ht="19.5" customHeight="1" x14ac:dyDescent="0.3">
      <c r="A129" s="170"/>
      <c r="B129" s="172"/>
      <c r="C129" s="518"/>
      <c r="D129" s="689" t="s">
        <v>428</v>
      </c>
      <c r="E129" s="782"/>
      <c r="F129" s="782"/>
      <c r="G129" s="782"/>
      <c r="H129" s="782"/>
      <c r="I129" s="782"/>
      <c r="J129" s="782"/>
      <c r="K129" s="782"/>
      <c r="L129" s="782"/>
      <c r="M129" s="782"/>
      <c r="N129" s="782"/>
      <c r="O129" s="782"/>
      <c r="P129" s="782"/>
      <c r="Q129" s="782"/>
      <c r="R129" s="782"/>
      <c r="S129" s="782"/>
      <c r="T129" s="782"/>
      <c r="U129" s="690"/>
      <c r="V129" s="256"/>
      <c r="W129" s="257"/>
      <c r="X129" s="258"/>
      <c r="Y129" s="1317"/>
      <c r="Z129" s="1318"/>
      <c r="AA129" s="1319"/>
      <c r="AB129" s="1320"/>
      <c r="AC129" s="1321"/>
      <c r="AD129" s="1321"/>
      <c r="AE129" s="1322"/>
      <c r="AF129" s="1008">
        <f>SUM(AF119:AF128)</f>
        <v>693426</v>
      </c>
      <c r="AG129" s="1009"/>
      <c r="AH129" s="1009"/>
      <c r="AI129" s="1010"/>
      <c r="AJ129" s="528"/>
      <c r="AK129" s="529"/>
      <c r="AL129" s="529"/>
      <c r="AM129" s="530"/>
      <c r="AN129" s="1008">
        <f>SUM(AN119:AN128)</f>
        <v>260869.5</v>
      </c>
      <c r="AO129" s="1009"/>
      <c r="AP129" s="1009"/>
      <c r="AQ129" s="1010"/>
      <c r="AR129" s="773">
        <f>SUM(AR119:AR128)</f>
        <v>954295.5</v>
      </c>
      <c r="AS129" s="774"/>
      <c r="AT129" s="774"/>
      <c r="AU129" s="774"/>
      <c r="AV129" s="775"/>
      <c r="AW129" s="290"/>
      <c r="AX129" s="291"/>
      <c r="AY129" s="291"/>
      <c r="AZ129" s="292"/>
      <c r="BA129" s="116"/>
    </row>
    <row r="130" spans="1:53" ht="19.5" customHeight="1" x14ac:dyDescent="0.35">
      <c r="A130" s="189"/>
      <c r="B130" s="190"/>
      <c r="C130" s="377">
        <v>2.5</v>
      </c>
      <c r="D130" s="1120" t="s">
        <v>426</v>
      </c>
      <c r="E130" s="1121"/>
      <c r="F130" s="1121"/>
      <c r="G130" s="1121"/>
      <c r="H130" s="1121"/>
      <c r="I130" s="1121"/>
      <c r="J130" s="1121"/>
      <c r="K130" s="1121"/>
      <c r="L130" s="1121"/>
      <c r="M130" s="1121"/>
      <c r="N130" s="1121"/>
      <c r="O130" s="1121"/>
      <c r="P130" s="1121"/>
      <c r="Q130" s="1121"/>
      <c r="R130" s="1121"/>
      <c r="S130" s="1121"/>
      <c r="T130" s="1121"/>
      <c r="U130" s="1122"/>
      <c r="V130" s="256"/>
      <c r="W130" s="257"/>
      <c r="X130" s="258"/>
      <c r="Y130" s="275"/>
      <c r="Z130" s="276"/>
      <c r="AA130" s="277"/>
      <c r="AB130" s="278"/>
      <c r="AC130" s="279"/>
      <c r="AD130" s="279"/>
      <c r="AE130" s="280"/>
      <c r="AF130" s="281"/>
      <c r="AG130" s="282"/>
      <c r="AH130" s="282"/>
      <c r="AI130" s="283"/>
      <c r="AJ130" s="278"/>
      <c r="AK130" s="279"/>
      <c r="AL130" s="279"/>
      <c r="AM130" s="280"/>
      <c r="AN130" s="284"/>
      <c r="AO130" s="285"/>
      <c r="AP130" s="285"/>
      <c r="AQ130" s="286"/>
      <c r="AR130" s="287"/>
      <c r="AS130" s="288"/>
      <c r="AT130" s="288"/>
      <c r="AU130" s="288"/>
      <c r="AV130" s="289"/>
      <c r="AW130" s="290"/>
      <c r="AX130" s="291"/>
      <c r="AY130" s="291"/>
      <c r="AZ130" s="292"/>
      <c r="BA130" s="116"/>
    </row>
    <row r="131" spans="1:53" ht="19.5" customHeight="1" x14ac:dyDescent="0.3">
      <c r="A131" s="189"/>
      <c r="B131" s="190"/>
      <c r="C131" s="293"/>
      <c r="D131" s="230" t="s">
        <v>137</v>
      </c>
      <c r="E131" s="252" t="s">
        <v>427</v>
      </c>
      <c r="F131" s="252"/>
      <c r="G131" s="115"/>
      <c r="H131" s="114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940">
        <v>1172</v>
      </c>
      <c r="W131" s="941"/>
      <c r="X131" s="942"/>
      <c r="Y131" s="1111" t="s">
        <v>128</v>
      </c>
      <c r="Z131" s="1112"/>
      <c r="AA131" s="1113"/>
      <c r="AB131" s="1011">
        <v>90</v>
      </c>
      <c r="AC131" s="1012"/>
      <c r="AD131" s="1012"/>
      <c r="AE131" s="1013"/>
      <c r="AF131" s="1008">
        <f>+AB131*V131</f>
        <v>105480</v>
      </c>
      <c r="AG131" s="1009"/>
      <c r="AH131" s="1009"/>
      <c r="AI131" s="1010"/>
      <c r="AJ131" s="1011">
        <v>40</v>
      </c>
      <c r="AK131" s="1012"/>
      <c r="AL131" s="1012"/>
      <c r="AM131" s="1013"/>
      <c r="AN131" s="1008">
        <f>+V131*AJ131</f>
        <v>46880</v>
      </c>
      <c r="AO131" s="1009"/>
      <c r="AP131" s="1009"/>
      <c r="AQ131" s="1010"/>
      <c r="AR131" s="773">
        <f>+AF131+AN131</f>
        <v>152360</v>
      </c>
      <c r="AS131" s="774"/>
      <c r="AT131" s="774"/>
      <c r="AU131" s="774"/>
      <c r="AV131" s="775"/>
      <c r="AW131" s="290"/>
      <c r="AX131" s="291"/>
      <c r="AY131" s="291"/>
      <c r="AZ131" s="292"/>
      <c r="BA131" s="116"/>
    </row>
    <row r="132" spans="1:53" ht="19.5" customHeight="1" x14ac:dyDescent="0.3">
      <c r="A132" s="170"/>
      <c r="B132" s="172"/>
      <c r="C132" s="518"/>
      <c r="D132" s="689" t="s">
        <v>429</v>
      </c>
      <c r="E132" s="782"/>
      <c r="F132" s="782"/>
      <c r="G132" s="782"/>
      <c r="H132" s="782"/>
      <c r="I132" s="782"/>
      <c r="J132" s="782"/>
      <c r="K132" s="782"/>
      <c r="L132" s="782"/>
      <c r="M132" s="782"/>
      <c r="N132" s="782"/>
      <c r="O132" s="782"/>
      <c r="P132" s="782"/>
      <c r="Q132" s="782"/>
      <c r="R132" s="782"/>
      <c r="S132" s="782"/>
      <c r="T132" s="782"/>
      <c r="U132" s="690"/>
      <c r="V132" s="940"/>
      <c r="W132" s="941"/>
      <c r="X132" s="942"/>
      <c r="Y132" s="1111"/>
      <c r="Z132" s="1112"/>
      <c r="AA132" s="1113"/>
      <c r="AB132" s="1011"/>
      <c r="AC132" s="1012"/>
      <c r="AD132" s="1012"/>
      <c r="AE132" s="1013"/>
      <c r="AF132" s="1008">
        <f>SUM(AF131)</f>
        <v>105480</v>
      </c>
      <c r="AG132" s="1009"/>
      <c r="AH132" s="1009"/>
      <c r="AI132" s="1010"/>
      <c r="AJ132" s="1011"/>
      <c r="AK132" s="1012"/>
      <c r="AL132" s="1012"/>
      <c r="AM132" s="1013"/>
      <c r="AN132" s="1008">
        <f>SUM(AN131)</f>
        <v>46880</v>
      </c>
      <c r="AO132" s="1009"/>
      <c r="AP132" s="1009"/>
      <c r="AQ132" s="1010"/>
      <c r="AR132" s="773">
        <f>SUM(AR131)</f>
        <v>152360</v>
      </c>
      <c r="AS132" s="774"/>
      <c r="AT132" s="774"/>
      <c r="AU132" s="774"/>
      <c r="AV132" s="775"/>
      <c r="AW132" s="290"/>
      <c r="AX132" s="291"/>
      <c r="AY132" s="291"/>
      <c r="AZ132" s="292"/>
      <c r="BA132" s="116"/>
    </row>
    <row r="133" spans="1:53" ht="19.5" customHeight="1" x14ac:dyDescent="0.35">
      <c r="A133" s="189"/>
      <c r="B133" s="190"/>
      <c r="C133" s="377">
        <v>2.6</v>
      </c>
      <c r="D133" s="1120" t="s">
        <v>213</v>
      </c>
      <c r="E133" s="1121"/>
      <c r="F133" s="1121"/>
      <c r="G133" s="1121"/>
      <c r="H133" s="1121"/>
      <c r="I133" s="1121"/>
      <c r="J133" s="1121"/>
      <c r="K133" s="1121"/>
      <c r="L133" s="1121"/>
      <c r="M133" s="1121"/>
      <c r="N133" s="1121"/>
      <c r="O133" s="1121"/>
      <c r="P133" s="1121"/>
      <c r="Q133" s="1121"/>
      <c r="R133" s="1121"/>
      <c r="S133" s="1121"/>
      <c r="T133" s="1121"/>
      <c r="U133" s="1122"/>
      <c r="V133" s="940"/>
      <c r="W133" s="941"/>
      <c r="X133" s="942"/>
      <c r="Y133" s="880"/>
      <c r="Z133" s="881"/>
      <c r="AA133" s="882"/>
      <c r="AB133" s="896"/>
      <c r="AC133" s="897"/>
      <c r="AD133" s="897"/>
      <c r="AE133" s="898"/>
      <c r="AF133" s="281"/>
      <c r="AG133" s="282"/>
      <c r="AH133" s="282"/>
      <c r="AI133" s="283"/>
      <c r="AJ133" s="896"/>
      <c r="AK133" s="897"/>
      <c r="AL133" s="897"/>
      <c r="AM133" s="898"/>
      <c r="AN133" s="931"/>
      <c r="AO133" s="932"/>
      <c r="AP133" s="932"/>
      <c r="AQ133" s="933"/>
      <c r="AR133" s="773"/>
      <c r="AS133" s="774"/>
      <c r="AT133" s="774"/>
      <c r="AU133" s="774"/>
      <c r="AV133" s="775"/>
      <c r="AW133" s="290"/>
      <c r="AX133" s="291"/>
      <c r="AY133" s="291"/>
      <c r="AZ133" s="292"/>
      <c r="BA133" s="116"/>
    </row>
    <row r="134" spans="1:53" ht="19.5" customHeight="1" x14ac:dyDescent="0.3">
      <c r="A134" s="189"/>
      <c r="B134" s="190"/>
      <c r="C134" s="293"/>
      <c r="D134" s="230" t="s">
        <v>137</v>
      </c>
      <c r="E134" s="252" t="s">
        <v>430</v>
      </c>
      <c r="F134" s="252"/>
      <c r="G134" s="115"/>
      <c r="H134" s="114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940">
        <v>3140</v>
      </c>
      <c r="W134" s="941"/>
      <c r="X134" s="942"/>
      <c r="Y134" s="880" t="s">
        <v>15</v>
      </c>
      <c r="Z134" s="881"/>
      <c r="AA134" s="882"/>
      <c r="AB134" s="896">
        <v>75</v>
      </c>
      <c r="AC134" s="897"/>
      <c r="AD134" s="897"/>
      <c r="AE134" s="898"/>
      <c r="AF134" s="776">
        <f>+V134*AB134</f>
        <v>235500</v>
      </c>
      <c r="AG134" s="902"/>
      <c r="AH134" s="902"/>
      <c r="AI134" s="903"/>
      <c r="AJ134" s="896">
        <v>82</v>
      </c>
      <c r="AK134" s="897"/>
      <c r="AL134" s="897"/>
      <c r="AM134" s="898"/>
      <c r="AN134" s="931">
        <f>+V134*AJ134</f>
        <v>257480</v>
      </c>
      <c r="AO134" s="932"/>
      <c r="AP134" s="932"/>
      <c r="AQ134" s="933"/>
      <c r="AR134" s="773">
        <f>+AF134+AN134</f>
        <v>492980</v>
      </c>
      <c r="AS134" s="774"/>
      <c r="AT134" s="774"/>
      <c r="AU134" s="774"/>
      <c r="AV134" s="775"/>
      <c r="AW134" s="290"/>
      <c r="AX134" s="291"/>
      <c r="AY134" s="291"/>
      <c r="AZ134" s="292"/>
      <c r="BA134" s="116"/>
    </row>
    <row r="135" spans="1:53" ht="19.5" customHeight="1" x14ac:dyDescent="0.3">
      <c r="A135" s="189"/>
      <c r="B135" s="190"/>
      <c r="C135" s="293"/>
      <c r="D135" s="230" t="s">
        <v>137</v>
      </c>
      <c r="E135" s="252" t="s">
        <v>431</v>
      </c>
      <c r="F135" s="252"/>
      <c r="G135" s="115"/>
      <c r="H135" s="114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940">
        <v>3377</v>
      </c>
      <c r="W135" s="941"/>
      <c r="X135" s="942"/>
      <c r="Y135" s="880" t="s">
        <v>15</v>
      </c>
      <c r="Z135" s="881"/>
      <c r="AA135" s="882"/>
      <c r="AB135" s="896">
        <v>80</v>
      </c>
      <c r="AC135" s="897"/>
      <c r="AD135" s="897"/>
      <c r="AE135" s="898"/>
      <c r="AF135" s="776">
        <f>+V135*AB135</f>
        <v>270160</v>
      </c>
      <c r="AG135" s="902"/>
      <c r="AH135" s="902"/>
      <c r="AI135" s="903"/>
      <c r="AJ135" s="896">
        <v>100</v>
      </c>
      <c r="AK135" s="897"/>
      <c r="AL135" s="897"/>
      <c r="AM135" s="898"/>
      <c r="AN135" s="931">
        <f>+V135*AJ135</f>
        <v>337700</v>
      </c>
      <c r="AO135" s="932"/>
      <c r="AP135" s="932"/>
      <c r="AQ135" s="933"/>
      <c r="AR135" s="773">
        <f>+AF135+AN135</f>
        <v>607860</v>
      </c>
      <c r="AS135" s="774"/>
      <c r="AT135" s="774"/>
      <c r="AU135" s="774"/>
      <c r="AV135" s="775"/>
      <c r="AW135" s="290"/>
      <c r="AX135" s="291"/>
      <c r="AY135" s="291"/>
      <c r="AZ135" s="292"/>
      <c r="BA135" s="116"/>
    </row>
    <row r="136" spans="1:53" ht="19.5" customHeight="1" x14ac:dyDescent="0.3">
      <c r="A136" s="170"/>
      <c r="B136" s="172"/>
      <c r="C136" s="518"/>
      <c r="D136" s="689" t="s">
        <v>432</v>
      </c>
      <c r="E136" s="782"/>
      <c r="F136" s="782"/>
      <c r="G136" s="782"/>
      <c r="H136" s="782"/>
      <c r="I136" s="782"/>
      <c r="J136" s="782"/>
      <c r="K136" s="782"/>
      <c r="L136" s="782"/>
      <c r="M136" s="782"/>
      <c r="N136" s="782"/>
      <c r="O136" s="782"/>
      <c r="P136" s="782"/>
      <c r="Q136" s="782"/>
      <c r="R136" s="782"/>
      <c r="S136" s="782"/>
      <c r="T136" s="782"/>
      <c r="U136" s="690"/>
      <c r="V136" s="649"/>
      <c r="W136" s="650"/>
      <c r="X136" s="651"/>
      <c r="Y136" s="1111"/>
      <c r="Z136" s="1112"/>
      <c r="AA136" s="1113"/>
      <c r="AB136" s="1011"/>
      <c r="AC136" s="1012"/>
      <c r="AD136" s="1012"/>
      <c r="AE136" s="1013"/>
      <c r="AF136" s="1008">
        <f>SUM(AF134:AF135)</f>
        <v>505660</v>
      </c>
      <c r="AG136" s="1009"/>
      <c r="AH136" s="1009"/>
      <c r="AI136" s="1010"/>
      <c r="AJ136" s="1011"/>
      <c r="AK136" s="1012"/>
      <c r="AL136" s="1012"/>
      <c r="AM136" s="1013"/>
      <c r="AN136" s="1008">
        <f>SUM(AN134:AN135)</f>
        <v>595180</v>
      </c>
      <c r="AO136" s="1009"/>
      <c r="AP136" s="1009"/>
      <c r="AQ136" s="1010"/>
      <c r="AR136" s="773">
        <f>SUM(AR134:AR135)</f>
        <v>1100840</v>
      </c>
      <c r="AS136" s="774"/>
      <c r="AT136" s="774"/>
      <c r="AU136" s="774"/>
      <c r="AV136" s="775"/>
      <c r="AW136" s="290"/>
      <c r="AX136" s="291"/>
      <c r="AY136" s="291"/>
      <c r="AZ136" s="292"/>
      <c r="BA136" s="116"/>
    </row>
    <row r="137" spans="1:53" ht="19.5" customHeight="1" x14ac:dyDescent="0.35">
      <c r="A137" s="189"/>
      <c r="B137" s="190"/>
      <c r="C137" s="377">
        <v>2.7</v>
      </c>
      <c r="D137" s="1120" t="s">
        <v>433</v>
      </c>
      <c r="E137" s="1121"/>
      <c r="F137" s="1121"/>
      <c r="G137" s="1121"/>
      <c r="H137" s="1121"/>
      <c r="I137" s="1121"/>
      <c r="J137" s="1121"/>
      <c r="K137" s="1121"/>
      <c r="L137" s="1121"/>
      <c r="M137" s="1121"/>
      <c r="N137" s="1121"/>
      <c r="O137" s="1121"/>
      <c r="P137" s="1121"/>
      <c r="Q137" s="1121"/>
      <c r="R137" s="1121"/>
      <c r="S137" s="1121"/>
      <c r="T137" s="1121"/>
      <c r="U137" s="1122"/>
      <c r="V137" s="649"/>
      <c r="W137" s="650"/>
      <c r="X137" s="651"/>
      <c r="Y137" s="880"/>
      <c r="Z137" s="881"/>
      <c r="AA137" s="882"/>
      <c r="AB137" s="896"/>
      <c r="AC137" s="897"/>
      <c r="AD137" s="897"/>
      <c r="AE137" s="898"/>
      <c r="AF137" s="281"/>
      <c r="AG137" s="282"/>
      <c r="AH137" s="282"/>
      <c r="AI137" s="283"/>
      <c r="AJ137" s="896"/>
      <c r="AK137" s="897"/>
      <c r="AL137" s="897"/>
      <c r="AM137" s="898"/>
      <c r="AN137" s="931"/>
      <c r="AO137" s="932"/>
      <c r="AP137" s="932"/>
      <c r="AQ137" s="933"/>
      <c r="AR137" s="773"/>
      <c r="AS137" s="774"/>
      <c r="AT137" s="774"/>
      <c r="AU137" s="774"/>
      <c r="AV137" s="775"/>
      <c r="AW137" s="290"/>
      <c r="AX137" s="291"/>
      <c r="AY137" s="291"/>
      <c r="AZ137" s="292"/>
      <c r="BA137" s="116"/>
    </row>
    <row r="138" spans="1:53" ht="19.5" customHeight="1" x14ac:dyDescent="0.3">
      <c r="A138" s="189"/>
      <c r="B138" s="190"/>
      <c r="C138" s="293"/>
      <c r="D138" s="230" t="s">
        <v>137</v>
      </c>
      <c r="E138" s="252" t="s">
        <v>434</v>
      </c>
      <c r="F138" s="252"/>
      <c r="G138" s="115"/>
      <c r="H138" s="114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040">
        <v>2</v>
      </c>
      <c r="W138" s="1041"/>
      <c r="X138" s="1042"/>
      <c r="Y138" s="880" t="s">
        <v>18</v>
      </c>
      <c r="Z138" s="881"/>
      <c r="AA138" s="882"/>
      <c r="AB138" s="896">
        <v>23200</v>
      </c>
      <c r="AC138" s="897"/>
      <c r="AD138" s="897"/>
      <c r="AE138" s="898"/>
      <c r="AF138" s="776">
        <f>+V138*AB138</f>
        <v>46400</v>
      </c>
      <c r="AG138" s="902"/>
      <c r="AH138" s="902"/>
      <c r="AI138" s="903"/>
      <c r="AJ138" s="896" t="s">
        <v>279</v>
      </c>
      <c r="AK138" s="897"/>
      <c r="AL138" s="897"/>
      <c r="AM138" s="898"/>
      <c r="AN138" s="1105" t="s">
        <v>137</v>
      </c>
      <c r="AO138" s="1106"/>
      <c r="AP138" s="1106"/>
      <c r="AQ138" s="1107"/>
      <c r="AR138" s="773">
        <f>+AF138</f>
        <v>46400</v>
      </c>
      <c r="AS138" s="774"/>
      <c r="AT138" s="774"/>
      <c r="AU138" s="774"/>
      <c r="AV138" s="775"/>
      <c r="AW138" s="290"/>
      <c r="AX138" s="291"/>
      <c r="AY138" s="291"/>
      <c r="AZ138" s="292"/>
      <c r="BA138" s="116"/>
    </row>
    <row r="139" spans="1:53" ht="19.5" customHeight="1" x14ac:dyDescent="0.3">
      <c r="A139" s="189"/>
      <c r="B139" s="190"/>
      <c r="C139" s="293"/>
      <c r="D139" s="230" t="s">
        <v>137</v>
      </c>
      <c r="E139" s="252" t="s">
        <v>435</v>
      </c>
      <c r="F139" s="252"/>
      <c r="G139" s="115"/>
      <c r="H139" s="114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040">
        <v>40</v>
      </c>
      <c r="W139" s="1041"/>
      <c r="X139" s="1042"/>
      <c r="Y139" s="880" t="s">
        <v>18</v>
      </c>
      <c r="Z139" s="881"/>
      <c r="AA139" s="882"/>
      <c r="AB139" s="896">
        <v>6900</v>
      </c>
      <c r="AC139" s="897"/>
      <c r="AD139" s="897"/>
      <c r="AE139" s="898"/>
      <c r="AF139" s="776">
        <f t="shared" ref="AF139:AF150" si="29">+V139*AB139</f>
        <v>276000</v>
      </c>
      <c r="AG139" s="902"/>
      <c r="AH139" s="902"/>
      <c r="AI139" s="903"/>
      <c r="AJ139" s="896" t="s">
        <v>279</v>
      </c>
      <c r="AK139" s="897"/>
      <c r="AL139" s="897"/>
      <c r="AM139" s="898"/>
      <c r="AN139" s="1105" t="s">
        <v>137</v>
      </c>
      <c r="AO139" s="1106"/>
      <c r="AP139" s="1106"/>
      <c r="AQ139" s="1107"/>
      <c r="AR139" s="773">
        <f t="shared" ref="AR139:AR150" si="30">+AF139</f>
        <v>276000</v>
      </c>
      <c r="AS139" s="774"/>
      <c r="AT139" s="774"/>
      <c r="AU139" s="774"/>
      <c r="AV139" s="775"/>
      <c r="AW139" s="290"/>
      <c r="AX139" s="291"/>
      <c r="AY139" s="291"/>
      <c r="AZ139" s="292"/>
      <c r="BA139" s="116"/>
    </row>
    <row r="140" spans="1:53" ht="19.5" customHeight="1" x14ac:dyDescent="0.3">
      <c r="A140" s="189"/>
      <c r="B140" s="190"/>
      <c r="C140" s="293"/>
      <c r="D140" s="230" t="s">
        <v>137</v>
      </c>
      <c r="E140" s="252" t="s">
        <v>436</v>
      </c>
      <c r="F140" s="252"/>
      <c r="G140" s="115"/>
      <c r="H140" s="114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040">
        <v>4</v>
      </c>
      <c r="W140" s="1041"/>
      <c r="X140" s="1042"/>
      <c r="Y140" s="880" t="s">
        <v>18</v>
      </c>
      <c r="Z140" s="881"/>
      <c r="AA140" s="882"/>
      <c r="AB140" s="896">
        <v>13200</v>
      </c>
      <c r="AC140" s="897"/>
      <c r="AD140" s="897"/>
      <c r="AE140" s="898"/>
      <c r="AF140" s="776">
        <f t="shared" si="29"/>
        <v>52800</v>
      </c>
      <c r="AG140" s="902"/>
      <c r="AH140" s="902"/>
      <c r="AI140" s="903"/>
      <c r="AJ140" s="896" t="s">
        <v>279</v>
      </c>
      <c r="AK140" s="897"/>
      <c r="AL140" s="897"/>
      <c r="AM140" s="898"/>
      <c r="AN140" s="1105" t="s">
        <v>137</v>
      </c>
      <c r="AO140" s="1106"/>
      <c r="AP140" s="1106"/>
      <c r="AQ140" s="1107"/>
      <c r="AR140" s="773">
        <f t="shared" si="30"/>
        <v>52800</v>
      </c>
      <c r="AS140" s="774"/>
      <c r="AT140" s="774"/>
      <c r="AU140" s="774"/>
      <c r="AV140" s="775"/>
      <c r="AW140" s="290"/>
      <c r="AX140" s="291"/>
      <c r="AY140" s="291"/>
      <c r="AZ140" s="292"/>
      <c r="BA140" s="116"/>
    </row>
    <row r="141" spans="1:53" ht="19.5" customHeight="1" x14ac:dyDescent="0.3">
      <c r="A141" s="121"/>
      <c r="B141" s="122"/>
      <c r="C141" s="117"/>
      <c r="D141" s="230" t="s">
        <v>137</v>
      </c>
      <c r="E141" s="252" t="s">
        <v>437</v>
      </c>
      <c r="F141" s="148"/>
      <c r="G141" s="148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040">
        <v>2</v>
      </c>
      <c r="W141" s="1041"/>
      <c r="X141" s="1042"/>
      <c r="Y141" s="880" t="s">
        <v>18</v>
      </c>
      <c r="Z141" s="881"/>
      <c r="AA141" s="882"/>
      <c r="AB141" s="896">
        <v>7690</v>
      </c>
      <c r="AC141" s="897"/>
      <c r="AD141" s="897"/>
      <c r="AE141" s="898"/>
      <c r="AF141" s="776">
        <f t="shared" si="29"/>
        <v>15380</v>
      </c>
      <c r="AG141" s="902"/>
      <c r="AH141" s="902"/>
      <c r="AI141" s="903"/>
      <c r="AJ141" s="896" t="s">
        <v>279</v>
      </c>
      <c r="AK141" s="897"/>
      <c r="AL141" s="897"/>
      <c r="AM141" s="898"/>
      <c r="AN141" s="1105" t="s">
        <v>137</v>
      </c>
      <c r="AO141" s="1106"/>
      <c r="AP141" s="1106"/>
      <c r="AQ141" s="1107"/>
      <c r="AR141" s="773">
        <f t="shared" si="30"/>
        <v>15380</v>
      </c>
      <c r="AS141" s="774"/>
      <c r="AT141" s="774"/>
      <c r="AU141" s="774"/>
      <c r="AV141" s="775"/>
      <c r="AW141" s="198"/>
      <c r="AX141" s="132"/>
      <c r="AY141" s="132"/>
      <c r="AZ141" s="133"/>
      <c r="BA141" s="149"/>
    </row>
    <row r="142" spans="1:53" ht="19.5" customHeight="1" x14ac:dyDescent="0.3">
      <c r="A142" s="689"/>
      <c r="B142" s="690"/>
      <c r="C142" s="117"/>
      <c r="D142" s="393" t="s">
        <v>137</v>
      </c>
      <c r="E142" s="174" t="s">
        <v>438</v>
      </c>
      <c r="F142" s="61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60"/>
      <c r="V142" s="1040">
        <v>2</v>
      </c>
      <c r="W142" s="1041"/>
      <c r="X142" s="1042"/>
      <c r="Y142" s="880" t="s">
        <v>18</v>
      </c>
      <c r="Z142" s="881"/>
      <c r="AA142" s="882"/>
      <c r="AB142" s="896">
        <v>5700</v>
      </c>
      <c r="AC142" s="897"/>
      <c r="AD142" s="897"/>
      <c r="AE142" s="898"/>
      <c r="AF142" s="776">
        <f t="shared" si="29"/>
        <v>11400</v>
      </c>
      <c r="AG142" s="902"/>
      <c r="AH142" s="902"/>
      <c r="AI142" s="903"/>
      <c r="AJ142" s="896" t="s">
        <v>279</v>
      </c>
      <c r="AK142" s="897"/>
      <c r="AL142" s="897"/>
      <c r="AM142" s="898"/>
      <c r="AN142" s="1105" t="s">
        <v>137</v>
      </c>
      <c r="AO142" s="1106"/>
      <c r="AP142" s="1106"/>
      <c r="AQ142" s="1107"/>
      <c r="AR142" s="773">
        <f t="shared" si="30"/>
        <v>11400</v>
      </c>
      <c r="AS142" s="774"/>
      <c r="AT142" s="774"/>
      <c r="AU142" s="774"/>
      <c r="AV142" s="775"/>
      <c r="AW142" s="198"/>
      <c r="AX142" s="1153"/>
      <c r="AY142" s="1153"/>
      <c r="AZ142" s="1154"/>
    </row>
    <row r="143" spans="1:53" ht="19.5" customHeight="1" x14ac:dyDescent="0.3">
      <c r="A143" s="121"/>
      <c r="B143" s="122"/>
      <c r="C143" s="117"/>
      <c r="D143" s="393" t="s">
        <v>137</v>
      </c>
      <c r="E143" s="115" t="s">
        <v>439</v>
      </c>
      <c r="F143" s="148"/>
      <c r="G143" s="148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040">
        <v>2</v>
      </c>
      <c r="W143" s="1041"/>
      <c r="X143" s="1042"/>
      <c r="Y143" s="880" t="s">
        <v>18</v>
      </c>
      <c r="Z143" s="881"/>
      <c r="AA143" s="882"/>
      <c r="AB143" s="896">
        <v>8800</v>
      </c>
      <c r="AC143" s="897"/>
      <c r="AD143" s="897"/>
      <c r="AE143" s="898"/>
      <c r="AF143" s="776">
        <f t="shared" si="29"/>
        <v>17600</v>
      </c>
      <c r="AG143" s="902"/>
      <c r="AH143" s="902"/>
      <c r="AI143" s="903"/>
      <c r="AJ143" s="896" t="s">
        <v>279</v>
      </c>
      <c r="AK143" s="897"/>
      <c r="AL143" s="897"/>
      <c r="AM143" s="898"/>
      <c r="AN143" s="1105" t="s">
        <v>137</v>
      </c>
      <c r="AO143" s="1106"/>
      <c r="AP143" s="1106"/>
      <c r="AQ143" s="1107"/>
      <c r="AR143" s="773">
        <f t="shared" si="30"/>
        <v>17600</v>
      </c>
      <c r="AS143" s="774"/>
      <c r="AT143" s="774"/>
      <c r="AU143" s="774"/>
      <c r="AV143" s="775"/>
      <c r="AW143" s="88"/>
      <c r="AX143" s="1172"/>
      <c r="AY143" s="1172"/>
      <c r="AZ143" s="1173"/>
    </row>
    <row r="144" spans="1:53" ht="19.5" customHeight="1" x14ac:dyDescent="0.3">
      <c r="A144" s="121"/>
      <c r="B144" s="122"/>
      <c r="C144" s="117"/>
      <c r="D144" s="393" t="s">
        <v>137</v>
      </c>
      <c r="E144" s="115" t="s">
        <v>440</v>
      </c>
      <c r="F144" s="148"/>
      <c r="G144" s="148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040">
        <v>2</v>
      </c>
      <c r="W144" s="1041"/>
      <c r="X144" s="1042"/>
      <c r="Y144" s="880" t="s">
        <v>18</v>
      </c>
      <c r="Z144" s="881"/>
      <c r="AA144" s="882"/>
      <c r="AB144" s="896">
        <v>6080</v>
      </c>
      <c r="AC144" s="897"/>
      <c r="AD144" s="897"/>
      <c r="AE144" s="898"/>
      <c r="AF144" s="776">
        <f t="shared" si="29"/>
        <v>12160</v>
      </c>
      <c r="AG144" s="902"/>
      <c r="AH144" s="902"/>
      <c r="AI144" s="903"/>
      <c r="AJ144" s="896" t="s">
        <v>279</v>
      </c>
      <c r="AK144" s="897"/>
      <c r="AL144" s="897"/>
      <c r="AM144" s="898"/>
      <c r="AN144" s="1105" t="s">
        <v>137</v>
      </c>
      <c r="AO144" s="1106"/>
      <c r="AP144" s="1106"/>
      <c r="AQ144" s="1107"/>
      <c r="AR144" s="773">
        <f t="shared" si="30"/>
        <v>12160</v>
      </c>
      <c r="AS144" s="774"/>
      <c r="AT144" s="774"/>
      <c r="AU144" s="774"/>
      <c r="AV144" s="775"/>
      <c r="AW144" s="88"/>
      <c r="AX144" s="89"/>
      <c r="AY144" s="89"/>
      <c r="AZ144" s="90"/>
    </row>
    <row r="145" spans="1:52" ht="19.5" customHeight="1" x14ac:dyDescent="0.3">
      <c r="A145" s="121"/>
      <c r="B145" s="122"/>
      <c r="C145" s="117"/>
      <c r="D145" s="393" t="s">
        <v>137</v>
      </c>
      <c r="E145" s="115" t="s">
        <v>442</v>
      </c>
      <c r="F145" s="148"/>
      <c r="G145" s="148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040">
        <v>2</v>
      </c>
      <c r="W145" s="1041"/>
      <c r="X145" s="1042"/>
      <c r="Y145" s="880" t="s">
        <v>18</v>
      </c>
      <c r="Z145" s="881"/>
      <c r="AA145" s="882"/>
      <c r="AB145" s="896">
        <v>1990</v>
      </c>
      <c r="AC145" s="897"/>
      <c r="AD145" s="897"/>
      <c r="AE145" s="898"/>
      <c r="AF145" s="776">
        <f t="shared" si="29"/>
        <v>3980</v>
      </c>
      <c r="AG145" s="902"/>
      <c r="AH145" s="902"/>
      <c r="AI145" s="903"/>
      <c r="AJ145" s="896" t="s">
        <v>279</v>
      </c>
      <c r="AK145" s="897"/>
      <c r="AL145" s="897"/>
      <c r="AM145" s="898"/>
      <c r="AN145" s="1105" t="s">
        <v>137</v>
      </c>
      <c r="AO145" s="1106"/>
      <c r="AP145" s="1106"/>
      <c r="AQ145" s="1107"/>
      <c r="AR145" s="773">
        <f t="shared" si="30"/>
        <v>3980</v>
      </c>
      <c r="AS145" s="774"/>
      <c r="AT145" s="774"/>
      <c r="AU145" s="774"/>
      <c r="AV145" s="775"/>
      <c r="AW145" s="88"/>
      <c r="AX145" s="89"/>
      <c r="AY145" s="89"/>
      <c r="AZ145" s="90"/>
    </row>
    <row r="146" spans="1:52" ht="19.5" customHeight="1" x14ac:dyDescent="0.3">
      <c r="A146" s="121"/>
      <c r="B146" s="122"/>
      <c r="C146" s="117"/>
      <c r="D146" s="393" t="s">
        <v>137</v>
      </c>
      <c r="E146" s="115" t="s">
        <v>441</v>
      </c>
      <c r="F146" s="148"/>
      <c r="G146" s="148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040">
        <v>2</v>
      </c>
      <c r="W146" s="1041"/>
      <c r="X146" s="1042"/>
      <c r="Y146" s="880" t="s">
        <v>18</v>
      </c>
      <c r="Z146" s="881"/>
      <c r="AA146" s="882"/>
      <c r="AB146" s="896">
        <v>7030</v>
      </c>
      <c r="AC146" s="897"/>
      <c r="AD146" s="897"/>
      <c r="AE146" s="898"/>
      <c r="AF146" s="776">
        <f t="shared" si="29"/>
        <v>14060</v>
      </c>
      <c r="AG146" s="902"/>
      <c r="AH146" s="902"/>
      <c r="AI146" s="903"/>
      <c r="AJ146" s="896" t="s">
        <v>279</v>
      </c>
      <c r="AK146" s="897"/>
      <c r="AL146" s="897"/>
      <c r="AM146" s="898"/>
      <c r="AN146" s="1105" t="s">
        <v>137</v>
      </c>
      <c r="AO146" s="1106"/>
      <c r="AP146" s="1106"/>
      <c r="AQ146" s="1107"/>
      <c r="AR146" s="773">
        <f t="shared" si="30"/>
        <v>14060</v>
      </c>
      <c r="AS146" s="774"/>
      <c r="AT146" s="774"/>
      <c r="AU146" s="774"/>
      <c r="AV146" s="775"/>
      <c r="AW146" s="88"/>
      <c r="AX146" s="89"/>
      <c r="AY146" s="89"/>
      <c r="AZ146" s="90"/>
    </row>
    <row r="147" spans="1:52" ht="19.5" customHeight="1" x14ac:dyDescent="0.3">
      <c r="A147" s="121"/>
      <c r="B147" s="122"/>
      <c r="C147" s="117"/>
      <c r="D147" s="393" t="s">
        <v>137</v>
      </c>
      <c r="E147" s="115" t="s">
        <v>443</v>
      </c>
      <c r="F147" s="148"/>
      <c r="G147" s="148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040">
        <v>2</v>
      </c>
      <c r="W147" s="1041"/>
      <c r="X147" s="1042"/>
      <c r="Y147" s="880" t="s">
        <v>18</v>
      </c>
      <c r="Z147" s="881"/>
      <c r="AA147" s="882"/>
      <c r="AB147" s="896">
        <v>2230</v>
      </c>
      <c r="AC147" s="897"/>
      <c r="AD147" s="897"/>
      <c r="AE147" s="898"/>
      <c r="AF147" s="776">
        <f t="shared" si="29"/>
        <v>4460</v>
      </c>
      <c r="AG147" s="902"/>
      <c r="AH147" s="902"/>
      <c r="AI147" s="903"/>
      <c r="AJ147" s="896" t="s">
        <v>279</v>
      </c>
      <c r="AK147" s="897"/>
      <c r="AL147" s="897"/>
      <c r="AM147" s="898"/>
      <c r="AN147" s="1105" t="s">
        <v>137</v>
      </c>
      <c r="AO147" s="1106"/>
      <c r="AP147" s="1106"/>
      <c r="AQ147" s="1107"/>
      <c r="AR147" s="773">
        <f t="shared" si="30"/>
        <v>4460</v>
      </c>
      <c r="AS147" s="774"/>
      <c r="AT147" s="774"/>
      <c r="AU147" s="774"/>
      <c r="AV147" s="775"/>
      <c r="AW147" s="88"/>
      <c r="AX147" s="89"/>
      <c r="AY147" s="89"/>
      <c r="AZ147" s="90"/>
    </row>
    <row r="148" spans="1:52" ht="19.5" customHeight="1" x14ac:dyDescent="0.3">
      <c r="A148" s="121"/>
      <c r="B148" s="122"/>
      <c r="C148" s="117"/>
      <c r="D148" s="393" t="s">
        <v>137</v>
      </c>
      <c r="E148" s="115" t="s">
        <v>444</v>
      </c>
      <c r="F148" s="148"/>
      <c r="G148" s="148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040">
        <v>40</v>
      </c>
      <c r="W148" s="1041"/>
      <c r="X148" s="1042"/>
      <c r="Y148" s="880" t="s">
        <v>18</v>
      </c>
      <c r="Z148" s="881"/>
      <c r="AA148" s="882"/>
      <c r="AB148" s="896">
        <v>11900</v>
      </c>
      <c r="AC148" s="897"/>
      <c r="AD148" s="897"/>
      <c r="AE148" s="898"/>
      <c r="AF148" s="776">
        <f t="shared" si="29"/>
        <v>476000</v>
      </c>
      <c r="AG148" s="902"/>
      <c r="AH148" s="902"/>
      <c r="AI148" s="903"/>
      <c r="AJ148" s="896" t="s">
        <v>279</v>
      </c>
      <c r="AK148" s="897"/>
      <c r="AL148" s="897"/>
      <c r="AM148" s="898"/>
      <c r="AN148" s="1105" t="s">
        <v>137</v>
      </c>
      <c r="AO148" s="1106"/>
      <c r="AP148" s="1106"/>
      <c r="AQ148" s="1107"/>
      <c r="AR148" s="773">
        <f t="shared" si="30"/>
        <v>476000</v>
      </c>
      <c r="AS148" s="774"/>
      <c r="AT148" s="774"/>
      <c r="AU148" s="774"/>
      <c r="AV148" s="775"/>
      <c r="AW148" s="88"/>
      <c r="AX148" s="89"/>
      <c r="AY148" s="89"/>
      <c r="AZ148" s="90"/>
    </row>
    <row r="149" spans="1:52" ht="19.5" customHeight="1" x14ac:dyDescent="0.3">
      <c r="A149" s="121"/>
      <c r="B149" s="122"/>
      <c r="C149" s="117"/>
      <c r="D149" s="393" t="s">
        <v>137</v>
      </c>
      <c r="E149" s="115" t="s">
        <v>445</v>
      </c>
      <c r="F149" s="148"/>
      <c r="G149" s="148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040">
        <v>4</v>
      </c>
      <c r="W149" s="1041"/>
      <c r="X149" s="1042"/>
      <c r="Y149" s="880" t="s">
        <v>18</v>
      </c>
      <c r="Z149" s="881"/>
      <c r="AA149" s="882"/>
      <c r="AB149" s="896">
        <v>7900</v>
      </c>
      <c r="AC149" s="897"/>
      <c r="AD149" s="897"/>
      <c r="AE149" s="898"/>
      <c r="AF149" s="776">
        <f t="shared" si="29"/>
        <v>31600</v>
      </c>
      <c r="AG149" s="902"/>
      <c r="AH149" s="902"/>
      <c r="AI149" s="903"/>
      <c r="AJ149" s="896" t="s">
        <v>279</v>
      </c>
      <c r="AK149" s="897"/>
      <c r="AL149" s="897"/>
      <c r="AM149" s="898"/>
      <c r="AN149" s="1105" t="s">
        <v>137</v>
      </c>
      <c r="AO149" s="1106"/>
      <c r="AP149" s="1106"/>
      <c r="AQ149" s="1107"/>
      <c r="AR149" s="773">
        <f t="shared" si="30"/>
        <v>31600</v>
      </c>
      <c r="AS149" s="774"/>
      <c r="AT149" s="774"/>
      <c r="AU149" s="774"/>
      <c r="AV149" s="775"/>
      <c r="AW149" s="88"/>
      <c r="AX149" s="89"/>
      <c r="AY149" s="89"/>
      <c r="AZ149" s="90"/>
    </row>
    <row r="150" spans="1:52" ht="19.5" customHeight="1" x14ac:dyDescent="0.3">
      <c r="A150" s="121"/>
      <c r="B150" s="122"/>
      <c r="C150" s="117"/>
      <c r="D150" s="393" t="s">
        <v>137</v>
      </c>
      <c r="E150" s="115" t="s">
        <v>446</v>
      </c>
      <c r="F150" s="148"/>
      <c r="G150" s="148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040">
        <v>24</v>
      </c>
      <c r="W150" s="1041"/>
      <c r="X150" s="1042"/>
      <c r="Y150" s="880" t="s">
        <v>18</v>
      </c>
      <c r="Z150" s="881"/>
      <c r="AA150" s="882"/>
      <c r="AB150" s="896">
        <v>14350</v>
      </c>
      <c r="AC150" s="897"/>
      <c r="AD150" s="897"/>
      <c r="AE150" s="898"/>
      <c r="AF150" s="776">
        <f t="shared" si="29"/>
        <v>344400</v>
      </c>
      <c r="AG150" s="902"/>
      <c r="AH150" s="902"/>
      <c r="AI150" s="903"/>
      <c r="AJ150" s="896" t="s">
        <v>279</v>
      </c>
      <c r="AK150" s="897"/>
      <c r="AL150" s="897"/>
      <c r="AM150" s="898"/>
      <c r="AN150" s="1105" t="s">
        <v>137</v>
      </c>
      <c r="AO150" s="1106"/>
      <c r="AP150" s="1106"/>
      <c r="AQ150" s="1107"/>
      <c r="AR150" s="773">
        <f t="shared" si="30"/>
        <v>344400</v>
      </c>
      <c r="AS150" s="774"/>
      <c r="AT150" s="774"/>
      <c r="AU150" s="774"/>
      <c r="AV150" s="775"/>
      <c r="AW150" s="88"/>
      <c r="AX150" s="89"/>
      <c r="AY150" s="89"/>
      <c r="AZ150" s="90"/>
    </row>
    <row r="151" spans="1:52" ht="19.5" customHeight="1" x14ac:dyDescent="0.3">
      <c r="A151" s="121"/>
      <c r="B151" s="122"/>
      <c r="C151" s="117"/>
      <c r="D151" s="393" t="s">
        <v>137</v>
      </c>
      <c r="E151" s="115" t="s">
        <v>447</v>
      </c>
      <c r="F151" s="148"/>
      <c r="G151" s="148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040">
        <v>2</v>
      </c>
      <c r="W151" s="1041"/>
      <c r="X151" s="1042"/>
      <c r="Y151" s="880" t="s">
        <v>18</v>
      </c>
      <c r="Z151" s="881"/>
      <c r="AA151" s="882"/>
      <c r="AB151" s="896">
        <v>1520</v>
      </c>
      <c r="AC151" s="897"/>
      <c r="AD151" s="897"/>
      <c r="AE151" s="898"/>
      <c r="AF151" s="904">
        <f t="shared" ref="AF151" si="31">+V151*AB151</f>
        <v>3040</v>
      </c>
      <c r="AG151" s="1174"/>
      <c r="AH151" s="1174"/>
      <c r="AI151" s="1175"/>
      <c r="AJ151" s="896" t="s">
        <v>279</v>
      </c>
      <c r="AK151" s="897"/>
      <c r="AL151" s="897"/>
      <c r="AM151" s="898"/>
      <c r="AN151" s="1105" t="s">
        <v>137</v>
      </c>
      <c r="AO151" s="1106"/>
      <c r="AP151" s="1106"/>
      <c r="AQ151" s="1107"/>
      <c r="AR151" s="1182">
        <f t="shared" ref="AR151" si="32">+AF151</f>
        <v>3040</v>
      </c>
      <c r="AS151" s="1183"/>
      <c r="AT151" s="1183"/>
      <c r="AU151" s="1183"/>
      <c r="AV151" s="1183"/>
      <c r="AW151" s="88"/>
      <c r="AX151" s="89"/>
      <c r="AY151" s="89"/>
      <c r="AZ151" s="90"/>
    </row>
    <row r="152" spans="1:52" ht="19.5" customHeight="1" x14ac:dyDescent="0.3">
      <c r="A152" s="121"/>
      <c r="B152" s="122"/>
      <c r="C152" s="117"/>
      <c r="D152" s="393" t="s">
        <v>137</v>
      </c>
      <c r="E152" s="115" t="s">
        <v>448</v>
      </c>
      <c r="F152" s="148"/>
      <c r="G152" s="148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040">
        <v>2</v>
      </c>
      <c r="W152" s="1041"/>
      <c r="X152" s="1042"/>
      <c r="Y152" s="880" t="s">
        <v>18</v>
      </c>
      <c r="Z152" s="881"/>
      <c r="AA152" s="882"/>
      <c r="AB152" s="896">
        <v>2750</v>
      </c>
      <c r="AC152" s="897"/>
      <c r="AD152" s="897"/>
      <c r="AE152" s="898"/>
      <c r="AF152" s="904">
        <f t="shared" ref="AF152" si="33">+V152*AB152</f>
        <v>5500</v>
      </c>
      <c r="AG152" s="1174"/>
      <c r="AH152" s="1174"/>
      <c r="AI152" s="1175"/>
      <c r="AJ152" s="896" t="s">
        <v>279</v>
      </c>
      <c r="AK152" s="897"/>
      <c r="AL152" s="897"/>
      <c r="AM152" s="898"/>
      <c r="AN152" s="1105" t="s">
        <v>137</v>
      </c>
      <c r="AO152" s="1106"/>
      <c r="AP152" s="1106"/>
      <c r="AQ152" s="1107"/>
      <c r="AR152" s="1182">
        <f t="shared" ref="AR152" si="34">+AF152</f>
        <v>5500</v>
      </c>
      <c r="AS152" s="1183"/>
      <c r="AT152" s="1183"/>
      <c r="AU152" s="1183"/>
      <c r="AV152" s="1183"/>
      <c r="AW152" s="88"/>
      <c r="AX152" s="89"/>
      <c r="AY152" s="89"/>
      <c r="AZ152" s="90"/>
    </row>
    <row r="153" spans="1:52" ht="19.5" customHeight="1" x14ac:dyDescent="0.3">
      <c r="A153" s="121"/>
      <c r="B153" s="122"/>
      <c r="C153" s="302"/>
      <c r="D153" s="393" t="s">
        <v>137</v>
      </c>
      <c r="E153" s="115" t="s">
        <v>449</v>
      </c>
      <c r="F153" s="148"/>
      <c r="G153" s="148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040">
        <v>2</v>
      </c>
      <c r="W153" s="1041"/>
      <c r="X153" s="1042"/>
      <c r="Y153" s="880" t="s">
        <v>18</v>
      </c>
      <c r="Z153" s="881"/>
      <c r="AA153" s="882"/>
      <c r="AB153" s="896">
        <v>4550</v>
      </c>
      <c r="AC153" s="897"/>
      <c r="AD153" s="897"/>
      <c r="AE153" s="898"/>
      <c r="AF153" s="904">
        <f t="shared" ref="AF153" si="35">+V153*AB153</f>
        <v>9100</v>
      </c>
      <c r="AG153" s="1174"/>
      <c r="AH153" s="1174"/>
      <c r="AI153" s="1175"/>
      <c r="AJ153" s="896" t="s">
        <v>279</v>
      </c>
      <c r="AK153" s="897"/>
      <c r="AL153" s="897"/>
      <c r="AM153" s="898"/>
      <c r="AN153" s="1105" t="s">
        <v>137</v>
      </c>
      <c r="AO153" s="1106"/>
      <c r="AP153" s="1106"/>
      <c r="AQ153" s="1107"/>
      <c r="AR153" s="1182">
        <f t="shared" ref="AR153" si="36">+AF153</f>
        <v>9100</v>
      </c>
      <c r="AS153" s="1183"/>
      <c r="AT153" s="1183"/>
      <c r="AU153" s="1183"/>
      <c r="AV153" s="1183"/>
      <c r="AW153" s="88"/>
      <c r="AX153" s="89"/>
      <c r="AY153" s="89"/>
      <c r="AZ153" s="90"/>
    </row>
    <row r="154" spans="1:52" ht="19.5" customHeight="1" x14ac:dyDescent="0.3">
      <c r="A154" s="121"/>
      <c r="B154" s="122"/>
      <c r="C154" s="302"/>
      <c r="D154" s="393" t="s">
        <v>137</v>
      </c>
      <c r="E154" s="115" t="s">
        <v>450</v>
      </c>
      <c r="F154" s="148"/>
      <c r="G154" s="148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040">
        <v>4</v>
      </c>
      <c r="W154" s="1041"/>
      <c r="X154" s="1042"/>
      <c r="Y154" s="880" t="s">
        <v>18</v>
      </c>
      <c r="Z154" s="881"/>
      <c r="AA154" s="882"/>
      <c r="AB154" s="896">
        <v>13100</v>
      </c>
      <c r="AC154" s="897"/>
      <c r="AD154" s="897"/>
      <c r="AE154" s="898"/>
      <c r="AF154" s="904">
        <f t="shared" ref="AF154" si="37">+V154*AB154</f>
        <v>52400</v>
      </c>
      <c r="AG154" s="1174"/>
      <c r="AH154" s="1174"/>
      <c r="AI154" s="1175"/>
      <c r="AJ154" s="896" t="s">
        <v>279</v>
      </c>
      <c r="AK154" s="897"/>
      <c r="AL154" s="897"/>
      <c r="AM154" s="898"/>
      <c r="AN154" s="1105" t="s">
        <v>137</v>
      </c>
      <c r="AO154" s="1106"/>
      <c r="AP154" s="1106"/>
      <c r="AQ154" s="1107"/>
      <c r="AR154" s="1182">
        <f t="shared" ref="AR154" si="38">+AF154</f>
        <v>52400</v>
      </c>
      <c r="AS154" s="1183"/>
      <c r="AT154" s="1183"/>
      <c r="AU154" s="1183"/>
      <c r="AV154" s="1183"/>
      <c r="AW154" s="88"/>
      <c r="AX154" s="89"/>
      <c r="AY154" s="89"/>
      <c r="AZ154" s="90"/>
    </row>
    <row r="155" spans="1:52" ht="19.5" customHeight="1" x14ac:dyDescent="0.3">
      <c r="A155" s="121"/>
      <c r="B155" s="122"/>
      <c r="C155" s="302"/>
      <c r="D155" s="393" t="s">
        <v>137</v>
      </c>
      <c r="E155" s="115" t="s">
        <v>451</v>
      </c>
      <c r="F155" s="148"/>
      <c r="G155" s="148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040">
        <v>4</v>
      </c>
      <c r="W155" s="1041"/>
      <c r="X155" s="1042"/>
      <c r="Y155" s="880" t="s">
        <v>18</v>
      </c>
      <c r="Z155" s="881"/>
      <c r="AA155" s="882"/>
      <c r="AB155" s="896">
        <v>3990</v>
      </c>
      <c r="AC155" s="897"/>
      <c r="AD155" s="897"/>
      <c r="AE155" s="898"/>
      <c r="AF155" s="904">
        <f t="shared" ref="AF155" si="39">+V155*AB155</f>
        <v>15960</v>
      </c>
      <c r="AG155" s="1174"/>
      <c r="AH155" s="1174"/>
      <c r="AI155" s="1175"/>
      <c r="AJ155" s="896" t="s">
        <v>279</v>
      </c>
      <c r="AK155" s="897"/>
      <c r="AL155" s="897"/>
      <c r="AM155" s="898"/>
      <c r="AN155" s="1105" t="s">
        <v>137</v>
      </c>
      <c r="AO155" s="1106"/>
      <c r="AP155" s="1106"/>
      <c r="AQ155" s="1107"/>
      <c r="AR155" s="1182">
        <f t="shared" ref="AR155" si="40">+AF155</f>
        <v>15960</v>
      </c>
      <c r="AS155" s="1183"/>
      <c r="AT155" s="1183"/>
      <c r="AU155" s="1183"/>
      <c r="AV155" s="1183"/>
      <c r="AW155" s="88"/>
      <c r="AX155" s="89"/>
      <c r="AY155" s="89"/>
      <c r="AZ155" s="90"/>
    </row>
    <row r="156" spans="1:52" ht="19.5" customHeight="1" x14ac:dyDescent="0.3">
      <c r="A156" s="121"/>
      <c r="B156" s="122"/>
      <c r="C156" s="302"/>
      <c r="D156" s="393" t="s">
        <v>137</v>
      </c>
      <c r="E156" s="115" t="s">
        <v>452</v>
      </c>
      <c r="F156" s="148"/>
      <c r="G156" s="148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040">
        <v>12</v>
      </c>
      <c r="W156" s="1041"/>
      <c r="X156" s="1042"/>
      <c r="Y156" s="880" t="s">
        <v>18</v>
      </c>
      <c r="Z156" s="881"/>
      <c r="AA156" s="882"/>
      <c r="AB156" s="896">
        <v>5980</v>
      </c>
      <c r="AC156" s="897"/>
      <c r="AD156" s="897"/>
      <c r="AE156" s="898"/>
      <c r="AF156" s="904">
        <f t="shared" ref="AF156" si="41">+V156*AB156</f>
        <v>71760</v>
      </c>
      <c r="AG156" s="1174"/>
      <c r="AH156" s="1174"/>
      <c r="AI156" s="1175"/>
      <c r="AJ156" s="896" t="s">
        <v>279</v>
      </c>
      <c r="AK156" s="897"/>
      <c r="AL156" s="897"/>
      <c r="AM156" s="898"/>
      <c r="AN156" s="1105" t="s">
        <v>137</v>
      </c>
      <c r="AO156" s="1106"/>
      <c r="AP156" s="1106"/>
      <c r="AQ156" s="1107"/>
      <c r="AR156" s="1182">
        <f t="shared" ref="AR156" si="42">+AF156</f>
        <v>71760</v>
      </c>
      <c r="AS156" s="1183"/>
      <c r="AT156" s="1183"/>
      <c r="AU156" s="1183"/>
      <c r="AV156" s="1183"/>
      <c r="AW156" s="88"/>
      <c r="AX156" s="89"/>
      <c r="AY156" s="89"/>
      <c r="AZ156" s="90"/>
    </row>
    <row r="157" spans="1:52" ht="19.5" customHeight="1" x14ac:dyDescent="0.3">
      <c r="A157" s="121"/>
      <c r="B157" s="122"/>
      <c r="C157" s="302"/>
      <c r="D157" s="393" t="s">
        <v>137</v>
      </c>
      <c r="E157" s="115" t="s">
        <v>453</v>
      </c>
      <c r="F157" s="148"/>
      <c r="G157" s="148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040">
        <v>4</v>
      </c>
      <c r="W157" s="1041"/>
      <c r="X157" s="1042"/>
      <c r="Y157" s="880" t="s">
        <v>18</v>
      </c>
      <c r="Z157" s="881"/>
      <c r="AA157" s="882"/>
      <c r="AB157" s="896">
        <v>2090</v>
      </c>
      <c r="AC157" s="897"/>
      <c r="AD157" s="897"/>
      <c r="AE157" s="898"/>
      <c r="AF157" s="904">
        <f t="shared" ref="AF157" si="43">+V157*AB157</f>
        <v>8360</v>
      </c>
      <c r="AG157" s="1174"/>
      <c r="AH157" s="1174"/>
      <c r="AI157" s="1175"/>
      <c r="AJ157" s="896" t="s">
        <v>279</v>
      </c>
      <c r="AK157" s="897"/>
      <c r="AL157" s="897"/>
      <c r="AM157" s="898"/>
      <c r="AN157" s="1105" t="s">
        <v>137</v>
      </c>
      <c r="AO157" s="1106"/>
      <c r="AP157" s="1106"/>
      <c r="AQ157" s="1107"/>
      <c r="AR157" s="1182">
        <f t="shared" ref="AR157" si="44">+AF157</f>
        <v>8360</v>
      </c>
      <c r="AS157" s="1183"/>
      <c r="AT157" s="1183"/>
      <c r="AU157" s="1183"/>
      <c r="AV157" s="1183"/>
      <c r="AW157" s="88"/>
      <c r="AX157" s="89"/>
      <c r="AY157" s="89"/>
      <c r="AZ157" s="90"/>
    </row>
    <row r="158" spans="1:52" ht="19.5" customHeight="1" x14ac:dyDescent="0.3">
      <c r="A158" s="121"/>
      <c r="B158" s="122"/>
      <c r="C158" s="302"/>
      <c r="D158" s="393" t="s">
        <v>137</v>
      </c>
      <c r="E158" s="115" t="s">
        <v>454</v>
      </c>
      <c r="F158" s="148"/>
      <c r="G158" s="148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326">
        <v>1030</v>
      </c>
      <c r="W158" s="1327"/>
      <c r="X158" s="1328"/>
      <c r="Y158" s="880" t="s">
        <v>128</v>
      </c>
      <c r="Z158" s="881"/>
      <c r="AA158" s="882"/>
      <c r="AB158" s="896">
        <v>70</v>
      </c>
      <c r="AC158" s="897"/>
      <c r="AD158" s="897"/>
      <c r="AE158" s="898"/>
      <c r="AF158" s="904">
        <f t="shared" ref="AF158" si="45">+V158*AB158</f>
        <v>72100</v>
      </c>
      <c r="AG158" s="1174"/>
      <c r="AH158" s="1174"/>
      <c r="AI158" s="1175"/>
      <c r="AJ158" s="896">
        <v>44</v>
      </c>
      <c r="AK158" s="897"/>
      <c r="AL158" s="897"/>
      <c r="AM158" s="898"/>
      <c r="AN158" s="1091">
        <f>+V158*AJ158</f>
        <v>45320</v>
      </c>
      <c r="AO158" s="1092"/>
      <c r="AP158" s="1092"/>
      <c r="AQ158" s="1093"/>
      <c r="AR158" s="1182">
        <f>+AN158+AF158</f>
        <v>117420</v>
      </c>
      <c r="AS158" s="1183"/>
      <c r="AT158" s="1183"/>
      <c r="AU158" s="1183"/>
      <c r="AV158" s="1183"/>
      <c r="AW158" s="88"/>
      <c r="AX158" s="89"/>
      <c r="AY158" s="89"/>
      <c r="AZ158" s="90"/>
    </row>
    <row r="159" spans="1:52" ht="19.5" customHeight="1" x14ac:dyDescent="0.3">
      <c r="A159" s="121"/>
      <c r="B159" s="122"/>
      <c r="C159" s="302"/>
      <c r="D159" s="689" t="s">
        <v>455</v>
      </c>
      <c r="E159" s="782"/>
      <c r="F159" s="782"/>
      <c r="G159" s="782"/>
      <c r="H159" s="782"/>
      <c r="I159" s="782"/>
      <c r="J159" s="782"/>
      <c r="K159" s="782"/>
      <c r="L159" s="782"/>
      <c r="M159" s="782"/>
      <c r="N159" s="782"/>
      <c r="O159" s="782"/>
      <c r="P159" s="782"/>
      <c r="Q159" s="782"/>
      <c r="R159" s="782"/>
      <c r="S159" s="782"/>
      <c r="T159" s="782"/>
      <c r="U159" s="690"/>
      <c r="V159" s="649"/>
      <c r="W159" s="650"/>
      <c r="X159" s="651"/>
      <c r="Y159" s="1111"/>
      <c r="Z159" s="1112"/>
      <c r="AA159" s="1113"/>
      <c r="AB159" s="1011"/>
      <c r="AC159" s="1012"/>
      <c r="AD159" s="1012"/>
      <c r="AE159" s="1013"/>
      <c r="AF159" s="1017">
        <f>SUM(AF138:AF158)</f>
        <v>1544460</v>
      </c>
      <c r="AG159" s="1018"/>
      <c r="AH159" s="1018"/>
      <c r="AI159" s="1019"/>
      <c r="AJ159" s="1011"/>
      <c r="AK159" s="1012"/>
      <c r="AL159" s="1012"/>
      <c r="AM159" s="1013"/>
      <c r="AN159" s="1182">
        <f>SUM(AN158)</f>
        <v>45320</v>
      </c>
      <c r="AO159" s="1183"/>
      <c r="AP159" s="1183"/>
      <c r="AQ159" s="1184"/>
      <c r="AR159" s="1182">
        <f>SUM(AR138:AR158)</f>
        <v>1589780</v>
      </c>
      <c r="AS159" s="1183"/>
      <c r="AT159" s="1183"/>
      <c r="AU159" s="1183"/>
      <c r="AV159" s="1183"/>
      <c r="AW159" s="88"/>
      <c r="AX159" s="89"/>
      <c r="AY159" s="89"/>
      <c r="AZ159" s="90"/>
    </row>
    <row r="160" spans="1:52" ht="19.5" customHeight="1" x14ac:dyDescent="0.35">
      <c r="A160" s="121"/>
      <c r="B160" s="122"/>
      <c r="C160" s="395">
        <v>2.8</v>
      </c>
      <c r="D160" s="396" t="s">
        <v>456</v>
      </c>
      <c r="E160" s="397"/>
      <c r="F160" s="398"/>
      <c r="G160" s="148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649"/>
      <c r="W160" s="650"/>
      <c r="X160" s="651"/>
      <c r="Y160" s="880"/>
      <c r="Z160" s="881"/>
      <c r="AA160" s="882"/>
      <c r="AB160" s="896"/>
      <c r="AC160" s="897"/>
      <c r="AD160" s="897"/>
      <c r="AE160" s="898"/>
      <c r="AF160" s="776"/>
      <c r="AG160" s="902"/>
      <c r="AH160" s="902"/>
      <c r="AI160" s="903"/>
      <c r="AJ160" s="896"/>
      <c r="AK160" s="897"/>
      <c r="AL160" s="897"/>
      <c r="AM160" s="898"/>
      <c r="AN160" s="931"/>
      <c r="AO160" s="932"/>
      <c r="AP160" s="932"/>
      <c r="AQ160" s="933"/>
      <c r="AR160" s="773"/>
      <c r="AS160" s="774"/>
      <c r="AT160" s="774"/>
      <c r="AU160" s="774"/>
      <c r="AV160" s="775"/>
      <c r="AW160" s="88"/>
      <c r="AX160" s="89"/>
      <c r="AY160" s="89"/>
      <c r="AZ160" s="90"/>
    </row>
    <row r="161" spans="1:52" ht="19.5" customHeight="1" x14ac:dyDescent="0.3">
      <c r="A161" s="121"/>
      <c r="B161" s="122"/>
      <c r="C161" s="302"/>
      <c r="D161" s="399"/>
      <c r="E161" s="195" t="s">
        <v>457</v>
      </c>
      <c r="F161" s="148"/>
      <c r="G161" s="148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649"/>
      <c r="W161" s="650"/>
      <c r="X161" s="651"/>
      <c r="Y161" s="880"/>
      <c r="Z161" s="881"/>
      <c r="AA161" s="882"/>
      <c r="AB161" s="896"/>
      <c r="AC161" s="897"/>
      <c r="AD161" s="897"/>
      <c r="AE161" s="898"/>
      <c r="AF161" s="281"/>
      <c r="AG161" s="282"/>
      <c r="AH161" s="282"/>
      <c r="AI161" s="283"/>
      <c r="AJ161" s="896"/>
      <c r="AK161" s="897"/>
      <c r="AL161" s="897"/>
      <c r="AM161" s="898"/>
      <c r="AN161" s="931"/>
      <c r="AO161" s="932"/>
      <c r="AP161" s="932"/>
      <c r="AQ161" s="933"/>
      <c r="AR161" s="773"/>
      <c r="AS161" s="774"/>
      <c r="AT161" s="774"/>
      <c r="AU161" s="774"/>
      <c r="AV161" s="775"/>
      <c r="AW161" s="88"/>
      <c r="AX161" s="89"/>
      <c r="AY161" s="89"/>
      <c r="AZ161" s="90"/>
    </row>
    <row r="162" spans="1:52" ht="19.5" customHeight="1" x14ac:dyDescent="0.3">
      <c r="A162" s="121"/>
      <c r="B162" s="122"/>
      <c r="C162" s="302"/>
      <c r="D162" s="399" t="s">
        <v>137</v>
      </c>
      <c r="E162" s="373" t="s">
        <v>458</v>
      </c>
      <c r="F162" s="148"/>
      <c r="G162" s="148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040">
        <v>59</v>
      </c>
      <c r="W162" s="1041"/>
      <c r="X162" s="1042"/>
      <c r="Y162" s="880" t="s">
        <v>15</v>
      </c>
      <c r="Z162" s="881"/>
      <c r="AA162" s="882"/>
      <c r="AB162" s="896">
        <v>440</v>
      </c>
      <c r="AC162" s="897"/>
      <c r="AD162" s="897"/>
      <c r="AE162" s="898"/>
      <c r="AF162" s="776">
        <f>+V162*AB162</f>
        <v>25960</v>
      </c>
      <c r="AG162" s="902"/>
      <c r="AH162" s="902"/>
      <c r="AI162" s="903"/>
      <c r="AJ162" s="896">
        <v>179</v>
      </c>
      <c r="AK162" s="897"/>
      <c r="AL162" s="897"/>
      <c r="AM162" s="898"/>
      <c r="AN162" s="931">
        <f>+V162*AJ162</f>
        <v>10561</v>
      </c>
      <c r="AO162" s="932"/>
      <c r="AP162" s="932"/>
      <c r="AQ162" s="933"/>
      <c r="AR162" s="773">
        <f>+AF162+AN162</f>
        <v>36521</v>
      </c>
      <c r="AS162" s="774"/>
      <c r="AT162" s="774"/>
      <c r="AU162" s="774"/>
      <c r="AV162" s="775"/>
      <c r="AW162" s="88"/>
      <c r="AX162" s="89"/>
      <c r="AY162" s="89"/>
      <c r="AZ162" s="90"/>
    </row>
    <row r="163" spans="1:52" ht="19.5" customHeight="1" x14ac:dyDescent="0.3">
      <c r="A163" s="121"/>
      <c r="B163" s="122"/>
      <c r="C163" s="302"/>
      <c r="D163" s="400" t="s">
        <v>137</v>
      </c>
      <c r="E163" s="115" t="s">
        <v>491</v>
      </c>
      <c r="F163" s="148"/>
      <c r="G163" s="148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040">
        <v>195</v>
      </c>
      <c r="W163" s="1041"/>
      <c r="X163" s="1042"/>
      <c r="Y163" s="880" t="s">
        <v>128</v>
      </c>
      <c r="Z163" s="881"/>
      <c r="AA163" s="882"/>
      <c r="AB163" s="896">
        <v>210</v>
      </c>
      <c r="AC163" s="897"/>
      <c r="AD163" s="897"/>
      <c r="AE163" s="898"/>
      <c r="AF163" s="776">
        <f t="shared" ref="AF163:AF166" si="46">+V163*AB163</f>
        <v>40950</v>
      </c>
      <c r="AG163" s="902"/>
      <c r="AH163" s="902"/>
      <c r="AI163" s="903"/>
      <c r="AJ163" s="896">
        <v>179</v>
      </c>
      <c r="AK163" s="897"/>
      <c r="AL163" s="897"/>
      <c r="AM163" s="898"/>
      <c r="AN163" s="931">
        <f t="shared" ref="AN163:AN164" si="47">+V163*AJ163</f>
        <v>34905</v>
      </c>
      <c r="AO163" s="932"/>
      <c r="AP163" s="932"/>
      <c r="AQ163" s="933"/>
      <c r="AR163" s="773">
        <f t="shared" ref="AR163:AR164" si="48">+AF163+AN163</f>
        <v>75855</v>
      </c>
      <c r="AS163" s="774"/>
      <c r="AT163" s="774"/>
      <c r="AU163" s="774"/>
      <c r="AV163" s="775"/>
      <c r="AW163" s="88"/>
      <c r="AX163" s="89"/>
      <c r="AY163" s="89"/>
      <c r="AZ163" s="90"/>
    </row>
    <row r="164" spans="1:52" ht="19.5" customHeight="1" x14ac:dyDescent="0.3">
      <c r="A164" s="121"/>
      <c r="B164" s="122"/>
      <c r="C164" s="302"/>
      <c r="D164" s="400" t="s">
        <v>137</v>
      </c>
      <c r="E164" s="115" t="s">
        <v>459</v>
      </c>
      <c r="F164" s="148"/>
      <c r="G164" s="148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040">
        <v>205</v>
      </c>
      <c r="W164" s="1041"/>
      <c r="X164" s="1042"/>
      <c r="Y164" s="880" t="s">
        <v>128</v>
      </c>
      <c r="Z164" s="881"/>
      <c r="AA164" s="882"/>
      <c r="AB164" s="896">
        <v>200</v>
      </c>
      <c r="AC164" s="897"/>
      <c r="AD164" s="897"/>
      <c r="AE164" s="898"/>
      <c r="AF164" s="776">
        <f t="shared" si="46"/>
        <v>41000</v>
      </c>
      <c r="AG164" s="902"/>
      <c r="AH164" s="902"/>
      <c r="AI164" s="903"/>
      <c r="AJ164" s="896">
        <v>40</v>
      </c>
      <c r="AK164" s="897"/>
      <c r="AL164" s="897"/>
      <c r="AM164" s="898"/>
      <c r="AN164" s="931">
        <f t="shared" si="47"/>
        <v>8200</v>
      </c>
      <c r="AO164" s="932"/>
      <c r="AP164" s="932"/>
      <c r="AQ164" s="933"/>
      <c r="AR164" s="773">
        <f t="shared" si="48"/>
        <v>49200</v>
      </c>
      <c r="AS164" s="774"/>
      <c r="AT164" s="774"/>
      <c r="AU164" s="774"/>
      <c r="AV164" s="775"/>
      <c r="AW164" s="1176"/>
      <c r="AX164" s="1172"/>
      <c r="AY164" s="1172"/>
      <c r="AZ164" s="1173"/>
    </row>
    <row r="165" spans="1:52" ht="19.5" customHeight="1" x14ac:dyDescent="0.3">
      <c r="A165" s="121"/>
      <c r="B165" s="122"/>
      <c r="C165" s="302"/>
      <c r="D165" s="400" t="s">
        <v>137</v>
      </c>
      <c r="E165" s="115" t="s">
        <v>460</v>
      </c>
      <c r="F165" s="148"/>
      <c r="G165" s="148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040">
        <v>47</v>
      </c>
      <c r="W165" s="1041"/>
      <c r="X165" s="1042"/>
      <c r="Y165" s="880" t="s">
        <v>128</v>
      </c>
      <c r="Z165" s="881"/>
      <c r="AA165" s="882"/>
      <c r="AB165" s="896">
        <v>340</v>
      </c>
      <c r="AC165" s="897"/>
      <c r="AD165" s="897"/>
      <c r="AE165" s="898"/>
      <c r="AF165" s="776">
        <f t="shared" si="46"/>
        <v>15980</v>
      </c>
      <c r="AG165" s="902"/>
      <c r="AH165" s="902"/>
      <c r="AI165" s="903"/>
      <c r="AJ165" s="922" t="s">
        <v>137</v>
      </c>
      <c r="AK165" s="923"/>
      <c r="AL165" s="923"/>
      <c r="AM165" s="924"/>
      <c r="AN165" s="1105" t="s">
        <v>137</v>
      </c>
      <c r="AO165" s="1106"/>
      <c r="AP165" s="1106"/>
      <c r="AQ165" s="1107"/>
      <c r="AR165" s="773">
        <f>+AF165</f>
        <v>15980</v>
      </c>
      <c r="AS165" s="774"/>
      <c r="AT165" s="774"/>
      <c r="AU165" s="774"/>
      <c r="AV165" s="775"/>
      <c r="AW165" s="1176"/>
      <c r="AX165" s="1172"/>
      <c r="AY165" s="1172"/>
      <c r="AZ165" s="1173"/>
    </row>
    <row r="166" spans="1:52" ht="19.5" customHeight="1" x14ac:dyDescent="0.3">
      <c r="A166" s="121"/>
      <c r="B166" s="122"/>
      <c r="C166" s="302"/>
      <c r="D166" s="400" t="s">
        <v>137</v>
      </c>
      <c r="E166" s="115" t="s">
        <v>461</v>
      </c>
      <c r="F166" s="148"/>
      <c r="G166" s="148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040">
        <v>46</v>
      </c>
      <c r="W166" s="1041"/>
      <c r="X166" s="1042"/>
      <c r="Y166" s="880" t="s">
        <v>128</v>
      </c>
      <c r="Z166" s="881"/>
      <c r="AA166" s="882"/>
      <c r="AB166" s="896">
        <v>1300</v>
      </c>
      <c r="AC166" s="897"/>
      <c r="AD166" s="897"/>
      <c r="AE166" s="898"/>
      <c r="AF166" s="776">
        <f t="shared" si="46"/>
        <v>59800</v>
      </c>
      <c r="AG166" s="902"/>
      <c r="AH166" s="902"/>
      <c r="AI166" s="903"/>
      <c r="AJ166" s="922" t="s">
        <v>137</v>
      </c>
      <c r="AK166" s="923"/>
      <c r="AL166" s="923"/>
      <c r="AM166" s="924"/>
      <c r="AN166" s="1105" t="s">
        <v>137</v>
      </c>
      <c r="AO166" s="1106"/>
      <c r="AP166" s="1106"/>
      <c r="AQ166" s="1107"/>
      <c r="AR166" s="773">
        <f>+AF166</f>
        <v>59800</v>
      </c>
      <c r="AS166" s="774"/>
      <c r="AT166" s="774"/>
      <c r="AU166" s="774"/>
      <c r="AV166" s="775"/>
      <c r="AW166" s="1176"/>
      <c r="AX166" s="1172"/>
      <c r="AY166" s="1172"/>
      <c r="AZ166" s="1173"/>
    </row>
    <row r="167" spans="1:52" ht="19.5" customHeight="1" x14ac:dyDescent="0.3">
      <c r="A167" s="121"/>
      <c r="B167" s="122"/>
      <c r="C167" s="302"/>
      <c r="D167" s="689" t="s">
        <v>462</v>
      </c>
      <c r="E167" s="782"/>
      <c r="F167" s="782"/>
      <c r="G167" s="782"/>
      <c r="H167" s="782"/>
      <c r="I167" s="782"/>
      <c r="J167" s="782"/>
      <c r="K167" s="782"/>
      <c r="L167" s="782"/>
      <c r="M167" s="782"/>
      <c r="N167" s="782"/>
      <c r="O167" s="782"/>
      <c r="P167" s="782"/>
      <c r="Q167" s="782"/>
      <c r="R167" s="782"/>
      <c r="S167" s="782"/>
      <c r="T167" s="782"/>
      <c r="U167" s="690"/>
      <c r="V167" s="649"/>
      <c r="W167" s="650"/>
      <c r="X167" s="651"/>
      <c r="Y167" s="1111"/>
      <c r="Z167" s="1112"/>
      <c r="AA167" s="1113"/>
      <c r="AB167" s="1011"/>
      <c r="AC167" s="1012"/>
      <c r="AD167" s="1012"/>
      <c r="AE167" s="1013"/>
      <c r="AF167" s="1008">
        <f>SUM(AF162:AF166)</f>
        <v>183690</v>
      </c>
      <c r="AG167" s="1009"/>
      <c r="AH167" s="1009"/>
      <c r="AI167" s="1010"/>
      <c r="AJ167" s="1011"/>
      <c r="AK167" s="1012"/>
      <c r="AL167" s="1012"/>
      <c r="AM167" s="1013"/>
      <c r="AN167" s="1008">
        <f>SUM(AN162:AN166)</f>
        <v>53666</v>
      </c>
      <c r="AO167" s="1009"/>
      <c r="AP167" s="1009"/>
      <c r="AQ167" s="1010"/>
      <c r="AR167" s="773">
        <f>SUM(AR162:AR166)</f>
        <v>237356</v>
      </c>
      <c r="AS167" s="774"/>
      <c r="AT167" s="774"/>
      <c r="AU167" s="774"/>
      <c r="AV167" s="775"/>
      <c r="AW167" s="1176"/>
      <c r="AX167" s="1172"/>
      <c r="AY167" s="1172"/>
      <c r="AZ167" s="1173"/>
    </row>
    <row r="168" spans="1:52" ht="19.5" customHeight="1" x14ac:dyDescent="0.35">
      <c r="A168" s="121"/>
      <c r="B168" s="122"/>
      <c r="C168" s="395">
        <v>2.9</v>
      </c>
      <c r="D168" s="404" t="s">
        <v>463</v>
      </c>
      <c r="E168" s="397"/>
      <c r="F168" s="398"/>
      <c r="G168" s="148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649"/>
      <c r="W168" s="650"/>
      <c r="X168" s="651"/>
      <c r="Y168" s="880"/>
      <c r="Z168" s="881"/>
      <c r="AA168" s="882"/>
      <c r="AB168" s="896"/>
      <c r="AC168" s="897"/>
      <c r="AD168" s="897"/>
      <c r="AE168" s="898"/>
      <c r="AF168" s="281"/>
      <c r="AG168" s="282"/>
      <c r="AH168" s="282"/>
      <c r="AI168" s="283"/>
      <c r="AJ168" s="896"/>
      <c r="AK168" s="897"/>
      <c r="AL168" s="897"/>
      <c r="AM168" s="898"/>
      <c r="AN168" s="931"/>
      <c r="AO168" s="932"/>
      <c r="AP168" s="932"/>
      <c r="AQ168" s="933"/>
      <c r="AR168" s="773"/>
      <c r="AS168" s="774"/>
      <c r="AT168" s="774"/>
      <c r="AU168" s="774"/>
      <c r="AV168" s="775"/>
      <c r="AW168" s="1176"/>
      <c r="AX168" s="1172"/>
      <c r="AY168" s="1172"/>
      <c r="AZ168" s="1173"/>
    </row>
    <row r="169" spans="1:52" ht="19.5" customHeight="1" x14ac:dyDescent="0.3">
      <c r="A169" s="121"/>
      <c r="B169" s="122"/>
      <c r="C169" s="117"/>
      <c r="D169" s="399" t="s">
        <v>137</v>
      </c>
      <c r="E169" s="303" t="s">
        <v>464</v>
      </c>
      <c r="F169" s="148"/>
      <c r="G169" s="148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040">
        <v>6</v>
      </c>
      <c r="W169" s="1041"/>
      <c r="X169" s="1042"/>
      <c r="Y169" s="880" t="s">
        <v>18</v>
      </c>
      <c r="Z169" s="881"/>
      <c r="AA169" s="882"/>
      <c r="AB169" s="896">
        <v>3200</v>
      </c>
      <c r="AC169" s="897"/>
      <c r="AD169" s="897"/>
      <c r="AE169" s="898"/>
      <c r="AF169" s="776">
        <f>+V169*AB169</f>
        <v>19200</v>
      </c>
      <c r="AG169" s="902"/>
      <c r="AH169" s="902"/>
      <c r="AI169" s="903"/>
      <c r="AJ169" s="896">
        <v>450</v>
      </c>
      <c r="AK169" s="897"/>
      <c r="AL169" s="897"/>
      <c r="AM169" s="898"/>
      <c r="AN169" s="931">
        <f>+V169*AJ169</f>
        <v>2700</v>
      </c>
      <c r="AO169" s="932"/>
      <c r="AP169" s="932"/>
      <c r="AQ169" s="933"/>
      <c r="AR169" s="1070">
        <f>+AF169+AN169</f>
        <v>21900</v>
      </c>
      <c r="AS169" s="1071"/>
      <c r="AT169" s="1071"/>
      <c r="AU169" s="1071"/>
      <c r="AV169" s="1072"/>
      <c r="AW169" s="1177"/>
      <c r="AX169" s="1178"/>
      <c r="AY169" s="1178"/>
      <c r="AZ169" s="1179"/>
    </row>
    <row r="170" spans="1:52" ht="19.5" customHeight="1" x14ac:dyDescent="0.3">
      <c r="A170" s="121"/>
      <c r="B170" s="122"/>
      <c r="C170" s="117"/>
      <c r="D170" s="399" t="s">
        <v>137</v>
      </c>
      <c r="E170" s="115" t="s">
        <v>465</v>
      </c>
      <c r="F170" s="148"/>
      <c r="G170" s="148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040">
        <v>4</v>
      </c>
      <c r="W170" s="1041"/>
      <c r="X170" s="1042"/>
      <c r="Y170" s="880" t="s">
        <v>18</v>
      </c>
      <c r="Z170" s="881"/>
      <c r="AA170" s="882"/>
      <c r="AB170" s="896">
        <v>4850</v>
      </c>
      <c r="AC170" s="897"/>
      <c r="AD170" s="897"/>
      <c r="AE170" s="898"/>
      <c r="AF170" s="776">
        <f t="shared" ref="AF170:AF178" si="49">+V170*AB170</f>
        <v>19400</v>
      </c>
      <c r="AG170" s="902"/>
      <c r="AH170" s="902"/>
      <c r="AI170" s="903"/>
      <c r="AJ170" s="896">
        <v>450</v>
      </c>
      <c r="AK170" s="897"/>
      <c r="AL170" s="897"/>
      <c r="AM170" s="898"/>
      <c r="AN170" s="931">
        <f t="shared" ref="AN170:AN172" si="50">+V170*AJ170</f>
        <v>1800</v>
      </c>
      <c r="AO170" s="932"/>
      <c r="AP170" s="932"/>
      <c r="AQ170" s="933"/>
      <c r="AR170" s="1070">
        <f t="shared" ref="AR170:AR172" si="51">+AF170+AN170</f>
        <v>21200</v>
      </c>
      <c r="AS170" s="1071"/>
      <c r="AT170" s="1071"/>
      <c r="AU170" s="1071"/>
      <c r="AV170" s="1072"/>
      <c r="AW170" s="1176"/>
      <c r="AX170" s="1172"/>
      <c r="AY170" s="1172"/>
      <c r="AZ170" s="1173"/>
    </row>
    <row r="171" spans="1:52" ht="19.5" customHeight="1" x14ac:dyDescent="0.3">
      <c r="A171" s="121"/>
      <c r="B171" s="122"/>
      <c r="C171" s="117"/>
      <c r="D171" s="399" t="s">
        <v>137</v>
      </c>
      <c r="E171" s="115" t="s">
        <v>466</v>
      </c>
      <c r="F171" s="148"/>
      <c r="G171" s="148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040">
        <v>3</v>
      </c>
      <c r="W171" s="1041"/>
      <c r="X171" s="1042"/>
      <c r="Y171" s="880" t="s">
        <v>18</v>
      </c>
      <c r="Z171" s="881"/>
      <c r="AA171" s="882"/>
      <c r="AB171" s="896">
        <v>5500</v>
      </c>
      <c r="AC171" s="897"/>
      <c r="AD171" s="897"/>
      <c r="AE171" s="898"/>
      <c r="AF171" s="776">
        <f t="shared" si="49"/>
        <v>16500</v>
      </c>
      <c r="AG171" s="902"/>
      <c r="AH171" s="902"/>
      <c r="AI171" s="903"/>
      <c r="AJ171" s="896">
        <v>450</v>
      </c>
      <c r="AK171" s="897"/>
      <c r="AL171" s="897"/>
      <c r="AM171" s="898"/>
      <c r="AN171" s="931">
        <f t="shared" si="50"/>
        <v>1350</v>
      </c>
      <c r="AO171" s="932"/>
      <c r="AP171" s="932"/>
      <c r="AQ171" s="933"/>
      <c r="AR171" s="1070">
        <f t="shared" si="51"/>
        <v>17850</v>
      </c>
      <c r="AS171" s="1071"/>
      <c r="AT171" s="1071"/>
      <c r="AU171" s="1071"/>
      <c r="AV171" s="1072"/>
      <c r="AW171" s="88"/>
      <c r="AX171" s="89"/>
      <c r="AY171" s="89"/>
      <c r="AZ171" s="90"/>
    </row>
    <row r="172" spans="1:52" ht="19.5" customHeight="1" x14ac:dyDescent="0.3">
      <c r="A172" s="121"/>
      <c r="B172" s="122"/>
      <c r="C172" s="117"/>
      <c r="D172" s="399" t="s">
        <v>137</v>
      </c>
      <c r="E172" s="115" t="s">
        <v>467</v>
      </c>
      <c r="F172" s="148"/>
      <c r="G172" s="148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040">
        <v>7</v>
      </c>
      <c r="W172" s="1041"/>
      <c r="X172" s="1042"/>
      <c r="Y172" s="880" t="s">
        <v>18</v>
      </c>
      <c r="Z172" s="881"/>
      <c r="AA172" s="882"/>
      <c r="AB172" s="896">
        <v>3500</v>
      </c>
      <c r="AC172" s="897"/>
      <c r="AD172" s="897"/>
      <c r="AE172" s="898"/>
      <c r="AF172" s="776">
        <f t="shared" si="49"/>
        <v>24500</v>
      </c>
      <c r="AG172" s="902"/>
      <c r="AH172" s="902"/>
      <c r="AI172" s="903"/>
      <c r="AJ172" s="896">
        <v>450</v>
      </c>
      <c r="AK172" s="897"/>
      <c r="AL172" s="897"/>
      <c r="AM172" s="898"/>
      <c r="AN172" s="931">
        <f t="shared" si="50"/>
        <v>3150</v>
      </c>
      <c r="AO172" s="932"/>
      <c r="AP172" s="932"/>
      <c r="AQ172" s="933"/>
      <c r="AR172" s="1070">
        <f t="shared" si="51"/>
        <v>27650</v>
      </c>
      <c r="AS172" s="1071"/>
      <c r="AT172" s="1071"/>
      <c r="AU172" s="1071"/>
      <c r="AV172" s="1072"/>
      <c r="AW172" s="88"/>
      <c r="AX172" s="89"/>
      <c r="AY172" s="89"/>
      <c r="AZ172" s="90"/>
    </row>
    <row r="173" spans="1:52" ht="19.5" customHeight="1" x14ac:dyDescent="0.3">
      <c r="A173" s="121"/>
      <c r="B173" s="122"/>
      <c r="C173" s="125"/>
      <c r="D173" s="399" t="s">
        <v>137</v>
      </c>
      <c r="E173" s="115" t="s">
        <v>468</v>
      </c>
      <c r="F173" s="148"/>
      <c r="G173" s="148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040">
        <v>1</v>
      </c>
      <c r="W173" s="1041"/>
      <c r="X173" s="1042"/>
      <c r="Y173" s="880" t="s">
        <v>492</v>
      </c>
      <c r="Z173" s="881"/>
      <c r="AA173" s="882"/>
      <c r="AB173" s="896">
        <v>2600</v>
      </c>
      <c r="AC173" s="897"/>
      <c r="AD173" s="897"/>
      <c r="AE173" s="898"/>
      <c r="AF173" s="776">
        <f t="shared" si="49"/>
        <v>2600</v>
      </c>
      <c r="AG173" s="902"/>
      <c r="AH173" s="902"/>
      <c r="AI173" s="903"/>
      <c r="AJ173" s="896" t="s">
        <v>279</v>
      </c>
      <c r="AK173" s="897"/>
      <c r="AL173" s="897"/>
      <c r="AM173" s="898"/>
      <c r="AN173" s="1105" t="s">
        <v>137</v>
      </c>
      <c r="AO173" s="1106"/>
      <c r="AP173" s="1106"/>
      <c r="AQ173" s="1107"/>
      <c r="AR173" s="1070">
        <f>+AF173</f>
        <v>2600</v>
      </c>
      <c r="AS173" s="1071"/>
      <c r="AT173" s="1071"/>
      <c r="AU173" s="1071"/>
      <c r="AV173" s="1072"/>
      <c r="AW173" s="88"/>
      <c r="AX173" s="89"/>
      <c r="AY173" s="89"/>
      <c r="AZ173" s="90"/>
    </row>
    <row r="174" spans="1:52" ht="19.5" customHeight="1" x14ac:dyDescent="0.3">
      <c r="A174" s="121"/>
      <c r="B174" s="122"/>
      <c r="C174" s="117"/>
      <c r="D174" s="399" t="s">
        <v>137</v>
      </c>
      <c r="E174" s="115" t="s">
        <v>469</v>
      </c>
      <c r="F174" s="148"/>
      <c r="G174" s="148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040">
        <v>1</v>
      </c>
      <c r="W174" s="1041"/>
      <c r="X174" s="1042"/>
      <c r="Y174" s="880" t="s">
        <v>492</v>
      </c>
      <c r="Z174" s="881"/>
      <c r="AA174" s="882"/>
      <c r="AB174" s="896">
        <v>2600</v>
      </c>
      <c r="AC174" s="897"/>
      <c r="AD174" s="897"/>
      <c r="AE174" s="898"/>
      <c r="AF174" s="776">
        <f t="shared" si="49"/>
        <v>2600</v>
      </c>
      <c r="AG174" s="902"/>
      <c r="AH174" s="902"/>
      <c r="AI174" s="903"/>
      <c r="AJ174" s="896" t="s">
        <v>279</v>
      </c>
      <c r="AK174" s="897"/>
      <c r="AL174" s="897"/>
      <c r="AM174" s="898"/>
      <c r="AN174" s="1105" t="s">
        <v>137</v>
      </c>
      <c r="AO174" s="1106"/>
      <c r="AP174" s="1106"/>
      <c r="AQ174" s="1107"/>
      <c r="AR174" s="1070">
        <f t="shared" ref="AR174:AR176" si="52">+AF174</f>
        <v>2600</v>
      </c>
      <c r="AS174" s="1071"/>
      <c r="AT174" s="1071"/>
      <c r="AU174" s="1071"/>
      <c r="AV174" s="1072"/>
      <c r="AW174" s="88"/>
      <c r="AX174" s="89"/>
      <c r="AY174" s="89"/>
      <c r="AZ174" s="90"/>
    </row>
    <row r="175" spans="1:52" ht="19.5" customHeight="1" x14ac:dyDescent="0.3">
      <c r="A175" s="121"/>
      <c r="B175" s="122"/>
      <c r="C175" s="117"/>
      <c r="D175" s="399" t="s">
        <v>137</v>
      </c>
      <c r="E175" s="115" t="s">
        <v>470</v>
      </c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040">
        <v>1</v>
      </c>
      <c r="W175" s="1041"/>
      <c r="X175" s="1042"/>
      <c r="Y175" s="880" t="s">
        <v>492</v>
      </c>
      <c r="Z175" s="881"/>
      <c r="AA175" s="882"/>
      <c r="AB175" s="896">
        <v>14600</v>
      </c>
      <c r="AC175" s="897"/>
      <c r="AD175" s="897"/>
      <c r="AE175" s="898"/>
      <c r="AF175" s="776">
        <f t="shared" si="49"/>
        <v>14600</v>
      </c>
      <c r="AG175" s="902"/>
      <c r="AH175" s="902"/>
      <c r="AI175" s="903"/>
      <c r="AJ175" s="896" t="s">
        <v>279</v>
      </c>
      <c r="AK175" s="897"/>
      <c r="AL175" s="897"/>
      <c r="AM175" s="898"/>
      <c r="AN175" s="1105" t="s">
        <v>137</v>
      </c>
      <c r="AO175" s="1106"/>
      <c r="AP175" s="1106"/>
      <c r="AQ175" s="1107"/>
      <c r="AR175" s="1070">
        <f t="shared" si="52"/>
        <v>14600</v>
      </c>
      <c r="AS175" s="1071"/>
      <c r="AT175" s="1071"/>
      <c r="AU175" s="1071"/>
      <c r="AV175" s="1072"/>
      <c r="AW175" s="88"/>
      <c r="AX175" s="89"/>
      <c r="AY175" s="89"/>
      <c r="AZ175" s="90"/>
    </row>
    <row r="176" spans="1:52" ht="19.5" customHeight="1" x14ac:dyDescent="0.3">
      <c r="A176" s="191"/>
      <c r="B176" s="192"/>
      <c r="C176" s="117"/>
      <c r="D176" s="399" t="s">
        <v>137</v>
      </c>
      <c r="E176" s="115" t="s">
        <v>471</v>
      </c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040">
        <v>1</v>
      </c>
      <c r="W176" s="1041"/>
      <c r="X176" s="1042"/>
      <c r="Y176" s="880" t="s">
        <v>492</v>
      </c>
      <c r="Z176" s="881"/>
      <c r="AA176" s="882"/>
      <c r="AB176" s="896">
        <v>7700</v>
      </c>
      <c r="AC176" s="897"/>
      <c r="AD176" s="897"/>
      <c r="AE176" s="898"/>
      <c r="AF176" s="776">
        <f t="shared" si="49"/>
        <v>7700</v>
      </c>
      <c r="AG176" s="902"/>
      <c r="AH176" s="902"/>
      <c r="AI176" s="903"/>
      <c r="AJ176" s="896" t="s">
        <v>279</v>
      </c>
      <c r="AK176" s="897"/>
      <c r="AL176" s="897"/>
      <c r="AM176" s="898"/>
      <c r="AN176" s="1105" t="s">
        <v>137</v>
      </c>
      <c r="AO176" s="1106"/>
      <c r="AP176" s="1106"/>
      <c r="AQ176" s="1107"/>
      <c r="AR176" s="1070">
        <f t="shared" si="52"/>
        <v>7700</v>
      </c>
      <c r="AS176" s="1071"/>
      <c r="AT176" s="1071"/>
      <c r="AU176" s="1071"/>
      <c r="AV176" s="1072"/>
      <c r="AW176" s="170"/>
      <c r="AX176" s="171"/>
      <c r="AY176" s="171"/>
      <c r="AZ176" s="172"/>
    </row>
    <row r="177" spans="1:52" ht="19.5" customHeight="1" x14ac:dyDescent="0.3">
      <c r="A177" s="191"/>
      <c r="B177" s="192"/>
      <c r="C177" s="117"/>
      <c r="D177" s="399" t="s">
        <v>137</v>
      </c>
      <c r="E177" s="61" t="s">
        <v>472</v>
      </c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040">
        <v>2</v>
      </c>
      <c r="W177" s="1041"/>
      <c r="X177" s="1042"/>
      <c r="Y177" s="880" t="s">
        <v>493</v>
      </c>
      <c r="Z177" s="881"/>
      <c r="AA177" s="882"/>
      <c r="AB177" s="896">
        <v>390</v>
      </c>
      <c r="AC177" s="897"/>
      <c r="AD177" s="897"/>
      <c r="AE177" s="898"/>
      <c r="AF177" s="776">
        <f t="shared" si="49"/>
        <v>780</v>
      </c>
      <c r="AG177" s="902"/>
      <c r="AH177" s="902"/>
      <c r="AI177" s="903"/>
      <c r="AJ177" s="896">
        <v>120</v>
      </c>
      <c r="AK177" s="897"/>
      <c r="AL177" s="897"/>
      <c r="AM177" s="898"/>
      <c r="AN177" s="1091">
        <f>+V177*AJ177</f>
        <v>240</v>
      </c>
      <c r="AO177" s="1092"/>
      <c r="AP177" s="1092"/>
      <c r="AQ177" s="1093"/>
      <c r="AR177" s="1070">
        <f>+AF177+AN177</f>
        <v>1020</v>
      </c>
      <c r="AS177" s="1071"/>
      <c r="AT177" s="1071"/>
      <c r="AU177" s="1071"/>
      <c r="AV177" s="1072"/>
      <c r="AW177" s="170"/>
      <c r="AX177" s="171"/>
      <c r="AY177" s="171"/>
      <c r="AZ177" s="172"/>
    </row>
    <row r="178" spans="1:52" ht="19.5" customHeight="1" x14ac:dyDescent="0.3">
      <c r="A178" s="191"/>
      <c r="B178" s="192"/>
      <c r="C178" s="117"/>
      <c r="D178" s="399" t="s">
        <v>137</v>
      </c>
      <c r="E178" s="61" t="s">
        <v>473</v>
      </c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040">
        <v>4</v>
      </c>
      <c r="W178" s="1041"/>
      <c r="X178" s="1042"/>
      <c r="Y178" s="880" t="s">
        <v>165</v>
      </c>
      <c r="Z178" s="881"/>
      <c r="AA178" s="882"/>
      <c r="AB178" s="896">
        <v>90</v>
      </c>
      <c r="AC178" s="897"/>
      <c r="AD178" s="897"/>
      <c r="AE178" s="898"/>
      <c r="AF178" s="776">
        <f t="shared" si="49"/>
        <v>360</v>
      </c>
      <c r="AG178" s="902"/>
      <c r="AH178" s="902"/>
      <c r="AI178" s="903"/>
      <c r="AJ178" s="896">
        <v>25</v>
      </c>
      <c r="AK178" s="897"/>
      <c r="AL178" s="897"/>
      <c r="AM178" s="898"/>
      <c r="AN178" s="1091">
        <f t="shared" ref="AN178:AN180" si="53">+V178*AJ178</f>
        <v>100</v>
      </c>
      <c r="AO178" s="1092"/>
      <c r="AP178" s="1092"/>
      <c r="AQ178" s="1093"/>
      <c r="AR178" s="1070">
        <f t="shared" ref="AR178:AR180" si="54">+AF178+AN178</f>
        <v>460</v>
      </c>
      <c r="AS178" s="1071"/>
      <c r="AT178" s="1071"/>
      <c r="AU178" s="1071"/>
      <c r="AV178" s="1072"/>
      <c r="AW178" s="170"/>
      <c r="AX178" s="171"/>
      <c r="AY178" s="171"/>
      <c r="AZ178" s="172"/>
    </row>
    <row r="179" spans="1:52" ht="19.5" customHeight="1" x14ac:dyDescent="0.3">
      <c r="A179" s="677"/>
      <c r="B179" s="678"/>
      <c r="C179" s="117"/>
      <c r="D179" s="399" t="s">
        <v>137</v>
      </c>
      <c r="E179" s="118" t="s">
        <v>474</v>
      </c>
      <c r="F179" s="114"/>
      <c r="G179" s="114"/>
      <c r="H179" s="114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040">
        <v>10</v>
      </c>
      <c r="W179" s="1041"/>
      <c r="X179" s="1042"/>
      <c r="Y179" s="880" t="s">
        <v>493</v>
      </c>
      <c r="Z179" s="881"/>
      <c r="AA179" s="882"/>
      <c r="AB179" s="896">
        <v>300</v>
      </c>
      <c r="AC179" s="897"/>
      <c r="AD179" s="897"/>
      <c r="AE179" s="898"/>
      <c r="AF179" s="776">
        <f>+V179*AB179</f>
        <v>3000</v>
      </c>
      <c r="AG179" s="902"/>
      <c r="AH179" s="902"/>
      <c r="AI179" s="903"/>
      <c r="AJ179" s="896">
        <v>70</v>
      </c>
      <c r="AK179" s="897"/>
      <c r="AL179" s="897"/>
      <c r="AM179" s="898"/>
      <c r="AN179" s="1091">
        <f t="shared" si="53"/>
        <v>700</v>
      </c>
      <c r="AO179" s="1092"/>
      <c r="AP179" s="1092"/>
      <c r="AQ179" s="1093"/>
      <c r="AR179" s="1070">
        <f t="shared" si="54"/>
        <v>3700</v>
      </c>
      <c r="AS179" s="1071"/>
      <c r="AT179" s="1071"/>
      <c r="AU179" s="1071"/>
      <c r="AV179" s="1072"/>
      <c r="AW179" s="119"/>
      <c r="AX179" s="120"/>
      <c r="AY179" s="120"/>
      <c r="AZ179" s="158"/>
    </row>
    <row r="180" spans="1:52" ht="19.5" customHeight="1" x14ac:dyDescent="0.3">
      <c r="A180" s="121"/>
      <c r="B180" s="122"/>
      <c r="C180" s="117"/>
      <c r="D180" s="399" t="s">
        <v>137</v>
      </c>
      <c r="E180" s="115" t="s">
        <v>475</v>
      </c>
      <c r="F180" s="148"/>
      <c r="G180" s="148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040">
        <v>17</v>
      </c>
      <c r="W180" s="1041"/>
      <c r="X180" s="1042"/>
      <c r="Y180" s="880" t="s">
        <v>493</v>
      </c>
      <c r="Z180" s="881"/>
      <c r="AA180" s="882"/>
      <c r="AB180" s="896">
        <v>80</v>
      </c>
      <c r="AC180" s="897"/>
      <c r="AD180" s="897"/>
      <c r="AE180" s="898"/>
      <c r="AF180" s="776">
        <f t="shared" ref="AF180:AF186" si="55">+V180*AB180</f>
        <v>1360</v>
      </c>
      <c r="AG180" s="902"/>
      <c r="AH180" s="902"/>
      <c r="AI180" s="903"/>
      <c r="AJ180" s="896">
        <v>35</v>
      </c>
      <c r="AK180" s="897"/>
      <c r="AL180" s="897"/>
      <c r="AM180" s="898"/>
      <c r="AN180" s="1091">
        <f t="shared" si="53"/>
        <v>595</v>
      </c>
      <c r="AO180" s="1092"/>
      <c r="AP180" s="1092"/>
      <c r="AQ180" s="1093"/>
      <c r="AR180" s="1070">
        <f t="shared" si="54"/>
        <v>1955</v>
      </c>
      <c r="AS180" s="1071"/>
      <c r="AT180" s="1071"/>
      <c r="AU180" s="1071"/>
      <c r="AV180" s="1072"/>
      <c r="AW180" s="1176"/>
      <c r="AX180" s="1172"/>
      <c r="AY180" s="1172"/>
      <c r="AZ180" s="1173"/>
    </row>
    <row r="181" spans="1:52" ht="19.5" customHeight="1" x14ac:dyDescent="0.3">
      <c r="A181" s="121"/>
      <c r="B181" s="122"/>
      <c r="C181" s="117"/>
      <c r="D181" s="399" t="s">
        <v>137</v>
      </c>
      <c r="E181" s="115" t="s">
        <v>477</v>
      </c>
      <c r="F181" s="148"/>
      <c r="G181" s="148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040">
        <v>1</v>
      </c>
      <c r="W181" s="1041"/>
      <c r="X181" s="1042"/>
      <c r="Y181" s="880" t="s">
        <v>492</v>
      </c>
      <c r="Z181" s="881"/>
      <c r="AA181" s="882"/>
      <c r="AB181" s="896">
        <v>2300</v>
      </c>
      <c r="AC181" s="897"/>
      <c r="AD181" s="897"/>
      <c r="AE181" s="898"/>
      <c r="AF181" s="776">
        <f t="shared" si="55"/>
        <v>2300</v>
      </c>
      <c r="AG181" s="902"/>
      <c r="AH181" s="902"/>
      <c r="AI181" s="903"/>
      <c r="AJ181" s="922" t="s">
        <v>279</v>
      </c>
      <c r="AK181" s="923"/>
      <c r="AL181" s="923"/>
      <c r="AM181" s="924"/>
      <c r="AN181" s="1058" t="s">
        <v>137</v>
      </c>
      <c r="AO181" s="1059"/>
      <c r="AP181" s="1059"/>
      <c r="AQ181" s="1060"/>
      <c r="AR181" s="1180">
        <f>+AF181</f>
        <v>2300</v>
      </c>
      <c r="AS181" s="1181"/>
      <c r="AT181" s="1181"/>
      <c r="AU181" s="1181"/>
      <c r="AV181" s="1181"/>
      <c r="AW181" s="88"/>
      <c r="AX181" s="89"/>
      <c r="AY181" s="89"/>
      <c r="AZ181" s="90"/>
    </row>
    <row r="182" spans="1:52" ht="19.5" customHeight="1" x14ac:dyDescent="0.3">
      <c r="A182" s="121"/>
      <c r="B182" s="122"/>
      <c r="C182" s="117"/>
      <c r="D182" s="399" t="s">
        <v>137</v>
      </c>
      <c r="E182" s="115" t="s">
        <v>478</v>
      </c>
      <c r="F182" s="148"/>
      <c r="G182" s="148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040">
        <v>1</v>
      </c>
      <c r="W182" s="1041"/>
      <c r="X182" s="1042"/>
      <c r="Y182" s="880" t="s">
        <v>492</v>
      </c>
      <c r="Z182" s="881"/>
      <c r="AA182" s="882"/>
      <c r="AB182" s="896">
        <v>1200</v>
      </c>
      <c r="AC182" s="897"/>
      <c r="AD182" s="897"/>
      <c r="AE182" s="898"/>
      <c r="AF182" s="776">
        <f t="shared" si="55"/>
        <v>1200</v>
      </c>
      <c r="AG182" s="902"/>
      <c r="AH182" s="902"/>
      <c r="AI182" s="903"/>
      <c r="AJ182" s="922" t="s">
        <v>279</v>
      </c>
      <c r="AK182" s="923"/>
      <c r="AL182" s="923"/>
      <c r="AM182" s="924"/>
      <c r="AN182" s="1058" t="s">
        <v>137</v>
      </c>
      <c r="AO182" s="1059"/>
      <c r="AP182" s="1059"/>
      <c r="AQ182" s="1060"/>
      <c r="AR182" s="1180">
        <f t="shared" ref="AR182:AR183" si="56">+AF182</f>
        <v>1200</v>
      </c>
      <c r="AS182" s="1181"/>
      <c r="AT182" s="1181"/>
      <c r="AU182" s="1181"/>
      <c r="AV182" s="1181"/>
      <c r="AW182" s="88"/>
      <c r="AX182" s="89"/>
      <c r="AY182" s="89"/>
      <c r="AZ182" s="90"/>
    </row>
    <row r="183" spans="1:52" ht="19.5" customHeight="1" x14ac:dyDescent="0.3">
      <c r="A183" s="121"/>
      <c r="B183" s="122"/>
      <c r="C183" s="117"/>
      <c r="D183" s="399" t="s">
        <v>137</v>
      </c>
      <c r="E183" s="115" t="s">
        <v>476</v>
      </c>
      <c r="F183" s="148"/>
      <c r="G183" s="148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040">
        <v>2</v>
      </c>
      <c r="W183" s="1041"/>
      <c r="X183" s="1042"/>
      <c r="Y183" s="880" t="s">
        <v>492</v>
      </c>
      <c r="Z183" s="881"/>
      <c r="AA183" s="882"/>
      <c r="AB183" s="896">
        <v>450</v>
      </c>
      <c r="AC183" s="897"/>
      <c r="AD183" s="897"/>
      <c r="AE183" s="898"/>
      <c r="AF183" s="776">
        <f t="shared" si="55"/>
        <v>900</v>
      </c>
      <c r="AG183" s="902"/>
      <c r="AH183" s="902"/>
      <c r="AI183" s="903"/>
      <c r="AJ183" s="922" t="s">
        <v>279</v>
      </c>
      <c r="AK183" s="923"/>
      <c r="AL183" s="923"/>
      <c r="AM183" s="924"/>
      <c r="AN183" s="1058" t="s">
        <v>137</v>
      </c>
      <c r="AO183" s="1059"/>
      <c r="AP183" s="1059"/>
      <c r="AQ183" s="1060"/>
      <c r="AR183" s="1180">
        <f t="shared" si="56"/>
        <v>900</v>
      </c>
      <c r="AS183" s="1181"/>
      <c r="AT183" s="1181"/>
      <c r="AU183" s="1181"/>
      <c r="AV183" s="1181"/>
      <c r="AW183" s="88"/>
      <c r="AX183" s="89"/>
      <c r="AY183" s="89"/>
      <c r="AZ183" s="90"/>
    </row>
    <row r="184" spans="1:52" ht="19.5" customHeight="1" x14ac:dyDescent="0.3">
      <c r="A184" s="121"/>
      <c r="B184" s="122"/>
      <c r="C184" s="117"/>
      <c r="D184" s="399" t="s">
        <v>137</v>
      </c>
      <c r="E184" s="115" t="s">
        <v>479</v>
      </c>
      <c r="F184" s="148"/>
      <c r="G184" s="148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040">
        <v>14</v>
      </c>
      <c r="W184" s="1041"/>
      <c r="X184" s="1042"/>
      <c r="Y184" s="880" t="s">
        <v>493</v>
      </c>
      <c r="Z184" s="881"/>
      <c r="AA184" s="882"/>
      <c r="AB184" s="896">
        <v>150</v>
      </c>
      <c r="AC184" s="897"/>
      <c r="AD184" s="897"/>
      <c r="AE184" s="898"/>
      <c r="AF184" s="776">
        <f t="shared" si="55"/>
        <v>2100</v>
      </c>
      <c r="AG184" s="902"/>
      <c r="AH184" s="902"/>
      <c r="AI184" s="903"/>
      <c r="AJ184" s="896">
        <v>75</v>
      </c>
      <c r="AK184" s="897"/>
      <c r="AL184" s="897"/>
      <c r="AM184" s="898"/>
      <c r="AN184" s="1091">
        <f>+V184*AJ184</f>
        <v>1050</v>
      </c>
      <c r="AO184" s="1092"/>
      <c r="AP184" s="1092"/>
      <c r="AQ184" s="1093"/>
      <c r="AR184" s="1182">
        <f>+AF184+AN184</f>
        <v>3150</v>
      </c>
      <c r="AS184" s="1183"/>
      <c r="AT184" s="1183"/>
      <c r="AU184" s="1183"/>
      <c r="AV184" s="1183"/>
      <c r="AW184" s="88"/>
      <c r="AX184" s="89"/>
      <c r="AY184" s="89"/>
      <c r="AZ184" s="90"/>
    </row>
    <row r="185" spans="1:52" ht="19.5" customHeight="1" x14ac:dyDescent="0.3">
      <c r="A185" s="121"/>
      <c r="B185" s="122"/>
      <c r="C185" s="117"/>
      <c r="D185" s="399" t="s">
        <v>137</v>
      </c>
      <c r="E185" s="115" t="s">
        <v>480</v>
      </c>
      <c r="F185" s="148"/>
      <c r="G185" s="148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040">
        <v>2</v>
      </c>
      <c r="W185" s="1041"/>
      <c r="X185" s="1042"/>
      <c r="Y185" s="880" t="s">
        <v>494</v>
      </c>
      <c r="Z185" s="881"/>
      <c r="AA185" s="882"/>
      <c r="AB185" s="896">
        <v>700</v>
      </c>
      <c r="AC185" s="897"/>
      <c r="AD185" s="897"/>
      <c r="AE185" s="898"/>
      <c r="AF185" s="776">
        <f t="shared" si="55"/>
        <v>1400</v>
      </c>
      <c r="AG185" s="902"/>
      <c r="AH185" s="902"/>
      <c r="AI185" s="903"/>
      <c r="AJ185" s="896">
        <v>170</v>
      </c>
      <c r="AK185" s="897"/>
      <c r="AL185" s="897"/>
      <c r="AM185" s="898"/>
      <c r="AN185" s="1091">
        <f t="shared" ref="AN185:AN186" si="57">+V185*AJ185</f>
        <v>340</v>
      </c>
      <c r="AO185" s="1092"/>
      <c r="AP185" s="1092"/>
      <c r="AQ185" s="1093"/>
      <c r="AR185" s="1182">
        <f t="shared" ref="AR185:AR186" si="58">+AF185+AN185</f>
        <v>1740</v>
      </c>
      <c r="AS185" s="1183"/>
      <c r="AT185" s="1183"/>
      <c r="AU185" s="1183"/>
      <c r="AV185" s="1183"/>
      <c r="AW185" s="88"/>
      <c r="AX185" s="89"/>
      <c r="AY185" s="89"/>
      <c r="AZ185" s="90"/>
    </row>
    <row r="186" spans="1:52" ht="19.5" customHeight="1" x14ac:dyDescent="0.3">
      <c r="A186" s="121"/>
      <c r="B186" s="122"/>
      <c r="C186" s="117"/>
      <c r="D186" s="399" t="s">
        <v>137</v>
      </c>
      <c r="E186" s="115" t="s">
        <v>481</v>
      </c>
      <c r="F186" s="148"/>
      <c r="G186" s="148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040">
        <v>2</v>
      </c>
      <c r="W186" s="1041"/>
      <c r="X186" s="1042"/>
      <c r="Y186" s="880" t="s">
        <v>493</v>
      </c>
      <c r="Z186" s="881"/>
      <c r="AA186" s="882"/>
      <c r="AB186" s="896">
        <v>230</v>
      </c>
      <c r="AC186" s="897"/>
      <c r="AD186" s="897"/>
      <c r="AE186" s="898"/>
      <c r="AF186" s="776">
        <f t="shared" si="55"/>
        <v>460</v>
      </c>
      <c r="AG186" s="902"/>
      <c r="AH186" s="902"/>
      <c r="AI186" s="903"/>
      <c r="AJ186" s="896">
        <v>50</v>
      </c>
      <c r="AK186" s="897"/>
      <c r="AL186" s="897"/>
      <c r="AM186" s="898"/>
      <c r="AN186" s="1091">
        <f t="shared" si="57"/>
        <v>100</v>
      </c>
      <c r="AO186" s="1092"/>
      <c r="AP186" s="1092"/>
      <c r="AQ186" s="1093"/>
      <c r="AR186" s="1182">
        <f t="shared" si="58"/>
        <v>560</v>
      </c>
      <c r="AS186" s="1183"/>
      <c r="AT186" s="1183"/>
      <c r="AU186" s="1183"/>
      <c r="AV186" s="1183"/>
      <c r="AW186" s="88"/>
      <c r="AX186" s="89"/>
      <c r="AY186" s="89"/>
      <c r="AZ186" s="90"/>
    </row>
    <row r="187" spans="1:52" s="372" customFormat="1" ht="19.5" customHeight="1" x14ac:dyDescent="0.3">
      <c r="A187" s="511"/>
      <c r="B187" s="512"/>
      <c r="C187" s="379"/>
      <c r="D187" s="677" t="s">
        <v>482</v>
      </c>
      <c r="E187" s="666"/>
      <c r="F187" s="666"/>
      <c r="G187" s="666"/>
      <c r="H187" s="666"/>
      <c r="I187" s="666"/>
      <c r="J187" s="666"/>
      <c r="K187" s="666"/>
      <c r="L187" s="666"/>
      <c r="M187" s="666"/>
      <c r="N187" s="666"/>
      <c r="O187" s="666"/>
      <c r="P187" s="666"/>
      <c r="Q187" s="666"/>
      <c r="R187" s="666"/>
      <c r="S187" s="666"/>
      <c r="T187" s="666"/>
      <c r="U187" s="678"/>
      <c r="V187" s="1283"/>
      <c r="W187" s="665"/>
      <c r="X187" s="1284"/>
      <c r="Y187" s="880"/>
      <c r="Z187" s="881"/>
      <c r="AA187" s="882"/>
      <c r="AB187" s="896"/>
      <c r="AC187" s="897"/>
      <c r="AD187" s="897"/>
      <c r="AE187" s="898"/>
      <c r="AF187" s="904">
        <f>SUM(AF169:AF186)</f>
        <v>120960</v>
      </c>
      <c r="AG187" s="1174"/>
      <c r="AH187" s="1174"/>
      <c r="AI187" s="1175"/>
      <c r="AJ187" s="1329"/>
      <c r="AK187" s="1330"/>
      <c r="AL187" s="1330"/>
      <c r="AM187" s="1331"/>
      <c r="AN187" s="1103">
        <f>SUM(AN169:AN186)</f>
        <v>12125</v>
      </c>
      <c r="AO187" s="1104"/>
      <c r="AP187" s="1104"/>
      <c r="AQ187" s="1339"/>
      <c r="AR187" s="1103">
        <f>SUM(AR169:AR186)</f>
        <v>133085</v>
      </c>
      <c r="AS187" s="1104"/>
      <c r="AT187" s="1104"/>
      <c r="AU187" s="1104"/>
      <c r="AV187" s="1104"/>
      <c r="AW187" s="508"/>
      <c r="AX187" s="509"/>
      <c r="AY187" s="509"/>
      <c r="AZ187" s="510"/>
    </row>
    <row r="188" spans="1:52" ht="19.5" customHeight="1" x14ac:dyDescent="0.35">
      <c r="A188" s="121"/>
      <c r="B188" s="122"/>
      <c r="C188" s="406">
        <v>2.1</v>
      </c>
      <c r="D188" s="404" t="s">
        <v>227</v>
      </c>
      <c r="E188" s="397"/>
      <c r="F188" s="398"/>
      <c r="G188" s="398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649"/>
      <c r="W188" s="650"/>
      <c r="X188" s="651"/>
      <c r="Y188" s="880"/>
      <c r="Z188" s="881"/>
      <c r="AA188" s="882"/>
      <c r="AB188" s="896"/>
      <c r="AC188" s="897"/>
      <c r="AD188" s="897"/>
      <c r="AE188" s="898"/>
      <c r="AF188" s="1020"/>
      <c r="AG188" s="1021"/>
      <c r="AH188" s="1021"/>
      <c r="AI188" s="1022"/>
      <c r="AJ188" s="896"/>
      <c r="AK188" s="897"/>
      <c r="AL188" s="897"/>
      <c r="AM188" s="898"/>
      <c r="AN188" s="1058"/>
      <c r="AO188" s="1059"/>
      <c r="AP188" s="1059"/>
      <c r="AQ188" s="1060"/>
      <c r="AR188" s="1058"/>
      <c r="AS188" s="1059"/>
      <c r="AT188" s="1059"/>
      <c r="AU188" s="1059"/>
      <c r="AV188" s="1059"/>
      <c r="AW188" s="88"/>
      <c r="AX188" s="89"/>
      <c r="AY188" s="89"/>
      <c r="AZ188" s="90"/>
    </row>
    <row r="189" spans="1:52" ht="19.5" customHeight="1" x14ac:dyDescent="0.3">
      <c r="A189" s="121"/>
      <c r="B189" s="122"/>
      <c r="C189" s="302"/>
      <c r="D189" s="399" t="s">
        <v>137</v>
      </c>
      <c r="E189" s="115" t="s">
        <v>483</v>
      </c>
      <c r="F189" s="148"/>
      <c r="G189" s="148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326">
        <v>4464</v>
      </c>
      <c r="W189" s="1327"/>
      <c r="X189" s="1328"/>
      <c r="Y189" s="880" t="s">
        <v>15</v>
      </c>
      <c r="Z189" s="881"/>
      <c r="AA189" s="882"/>
      <c r="AB189" s="896">
        <v>35</v>
      </c>
      <c r="AC189" s="897"/>
      <c r="AD189" s="897"/>
      <c r="AE189" s="898"/>
      <c r="AF189" s="1020">
        <f>+V189*AB189</f>
        <v>156240</v>
      </c>
      <c r="AG189" s="1021"/>
      <c r="AH189" s="1021"/>
      <c r="AI189" s="1022"/>
      <c r="AJ189" s="896">
        <v>31</v>
      </c>
      <c r="AK189" s="897"/>
      <c r="AL189" s="897"/>
      <c r="AM189" s="898"/>
      <c r="AN189" s="1091">
        <f>+V189*AJ189</f>
        <v>138384</v>
      </c>
      <c r="AO189" s="1092"/>
      <c r="AP189" s="1092"/>
      <c r="AQ189" s="1093"/>
      <c r="AR189" s="1091">
        <f>+AF189+AN189</f>
        <v>294624</v>
      </c>
      <c r="AS189" s="1092"/>
      <c r="AT189" s="1092"/>
      <c r="AU189" s="1092"/>
      <c r="AV189" s="1092"/>
      <c r="AW189" s="88"/>
      <c r="AX189" s="89"/>
      <c r="AY189" s="89"/>
      <c r="AZ189" s="90"/>
    </row>
    <row r="190" spans="1:52" ht="19.5" customHeight="1" x14ac:dyDescent="0.3">
      <c r="A190" s="121"/>
      <c r="B190" s="122"/>
      <c r="C190" s="302"/>
      <c r="D190" s="399" t="s">
        <v>137</v>
      </c>
      <c r="E190" s="115" t="s">
        <v>484</v>
      </c>
      <c r="F190" s="148"/>
      <c r="G190" s="148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326">
        <v>1516</v>
      </c>
      <c r="W190" s="1327"/>
      <c r="X190" s="1328"/>
      <c r="Y190" s="880" t="s">
        <v>15</v>
      </c>
      <c r="Z190" s="881"/>
      <c r="AA190" s="882"/>
      <c r="AB190" s="896">
        <v>40</v>
      </c>
      <c r="AC190" s="897"/>
      <c r="AD190" s="897"/>
      <c r="AE190" s="898"/>
      <c r="AF190" s="1020">
        <f>+V190*AB190</f>
        <v>60640</v>
      </c>
      <c r="AG190" s="1021"/>
      <c r="AH190" s="1021"/>
      <c r="AI190" s="1022"/>
      <c r="AJ190" s="896">
        <v>35</v>
      </c>
      <c r="AK190" s="897"/>
      <c r="AL190" s="897"/>
      <c r="AM190" s="898"/>
      <c r="AN190" s="1091">
        <f>+V190*AJ190</f>
        <v>53060</v>
      </c>
      <c r="AO190" s="1092"/>
      <c r="AP190" s="1092"/>
      <c r="AQ190" s="1093"/>
      <c r="AR190" s="1091">
        <f>+AF190+AN190</f>
        <v>113700</v>
      </c>
      <c r="AS190" s="1092"/>
      <c r="AT190" s="1092"/>
      <c r="AU190" s="1092"/>
      <c r="AV190" s="1092"/>
      <c r="AW190" s="88"/>
      <c r="AX190" s="89"/>
      <c r="AY190" s="89"/>
      <c r="AZ190" s="90"/>
    </row>
    <row r="191" spans="1:52" s="372" customFormat="1" ht="19.5" customHeight="1" x14ac:dyDescent="0.3">
      <c r="A191" s="511"/>
      <c r="B191" s="512"/>
      <c r="C191" s="513"/>
      <c r="D191" s="677" t="s">
        <v>485</v>
      </c>
      <c r="E191" s="666"/>
      <c r="F191" s="666"/>
      <c r="G191" s="666"/>
      <c r="H191" s="666"/>
      <c r="I191" s="666"/>
      <c r="J191" s="666"/>
      <c r="K191" s="666"/>
      <c r="L191" s="666"/>
      <c r="M191" s="666"/>
      <c r="N191" s="666"/>
      <c r="O191" s="666"/>
      <c r="P191" s="666"/>
      <c r="Q191" s="666"/>
      <c r="R191" s="666"/>
      <c r="S191" s="666"/>
      <c r="T191" s="666"/>
      <c r="U191" s="678"/>
      <c r="V191" s="1283"/>
      <c r="W191" s="665"/>
      <c r="X191" s="1284"/>
      <c r="Y191" s="880"/>
      <c r="Z191" s="881"/>
      <c r="AA191" s="882"/>
      <c r="AB191" s="896"/>
      <c r="AC191" s="897"/>
      <c r="AD191" s="897"/>
      <c r="AE191" s="898"/>
      <c r="AF191" s="931">
        <f>SUM(AF189:AF190)</f>
        <v>216880</v>
      </c>
      <c r="AG191" s="932"/>
      <c r="AH191" s="932"/>
      <c r="AI191" s="933"/>
      <c r="AJ191" s="896"/>
      <c r="AK191" s="897"/>
      <c r="AL191" s="897"/>
      <c r="AM191" s="898"/>
      <c r="AN191" s="931">
        <f>SUM(AN189:AN190)</f>
        <v>191444</v>
      </c>
      <c r="AO191" s="932"/>
      <c r="AP191" s="932"/>
      <c r="AQ191" s="933"/>
      <c r="AR191" s="961">
        <f>SUM(AR189:AR190)</f>
        <v>408324</v>
      </c>
      <c r="AS191" s="962"/>
      <c r="AT191" s="962"/>
      <c r="AU191" s="962"/>
      <c r="AV191" s="963"/>
      <c r="AW191" s="508"/>
      <c r="AX191" s="509"/>
      <c r="AY191" s="509"/>
      <c r="AZ191" s="510"/>
    </row>
    <row r="192" spans="1:52" ht="19.5" customHeight="1" x14ac:dyDescent="0.35">
      <c r="A192" s="121"/>
      <c r="B192" s="122"/>
      <c r="C192" s="408">
        <v>2.11</v>
      </c>
      <c r="D192" s="404" t="s">
        <v>486</v>
      </c>
      <c r="E192" s="397"/>
      <c r="F192" s="397"/>
      <c r="G192" s="397"/>
      <c r="H192" s="397"/>
      <c r="I192" s="397"/>
      <c r="J192" s="397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649"/>
      <c r="W192" s="650"/>
      <c r="X192" s="651"/>
      <c r="Y192" s="880"/>
      <c r="Z192" s="881"/>
      <c r="AA192" s="882"/>
      <c r="AB192" s="896"/>
      <c r="AC192" s="897"/>
      <c r="AD192" s="897"/>
      <c r="AE192" s="898"/>
      <c r="AF192" s="281"/>
      <c r="AG192" s="282"/>
      <c r="AH192" s="282"/>
      <c r="AI192" s="283"/>
      <c r="AJ192" s="896"/>
      <c r="AK192" s="897"/>
      <c r="AL192" s="897"/>
      <c r="AM192" s="898"/>
      <c r="AN192" s="931"/>
      <c r="AO192" s="932"/>
      <c r="AP192" s="932"/>
      <c r="AQ192" s="933"/>
      <c r="AR192" s="773"/>
      <c r="AS192" s="774"/>
      <c r="AT192" s="774"/>
      <c r="AU192" s="774"/>
      <c r="AV192" s="775"/>
      <c r="AW192" s="88"/>
      <c r="AX192" s="89"/>
      <c r="AY192" s="89"/>
      <c r="AZ192" s="90"/>
    </row>
    <row r="193" spans="1:53" ht="19.5" customHeight="1" x14ac:dyDescent="0.3">
      <c r="A193" s="121"/>
      <c r="B193" s="122"/>
      <c r="C193" s="302"/>
      <c r="D193" s="399" t="s">
        <v>137</v>
      </c>
      <c r="E193" s="115" t="s">
        <v>487</v>
      </c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040">
        <v>160</v>
      </c>
      <c r="W193" s="1041"/>
      <c r="X193" s="1042"/>
      <c r="Y193" s="880" t="s">
        <v>128</v>
      </c>
      <c r="Z193" s="881"/>
      <c r="AA193" s="882"/>
      <c r="AB193" s="896">
        <v>1300</v>
      </c>
      <c r="AC193" s="897"/>
      <c r="AD193" s="897"/>
      <c r="AE193" s="898"/>
      <c r="AF193" s="776">
        <f>+V193*AB193</f>
        <v>208000</v>
      </c>
      <c r="AG193" s="902"/>
      <c r="AH193" s="902"/>
      <c r="AI193" s="903"/>
      <c r="AJ193" s="922" t="s">
        <v>137</v>
      </c>
      <c r="AK193" s="923"/>
      <c r="AL193" s="923"/>
      <c r="AM193" s="924"/>
      <c r="AN193" s="922" t="s">
        <v>137</v>
      </c>
      <c r="AO193" s="923"/>
      <c r="AP193" s="923"/>
      <c r="AQ193" s="924"/>
      <c r="AR193" s="773">
        <f>+AF193</f>
        <v>208000</v>
      </c>
      <c r="AS193" s="774"/>
      <c r="AT193" s="774"/>
      <c r="AU193" s="774"/>
      <c r="AV193" s="775"/>
      <c r="AW193" s="88"/>
      <c r="AX193" s="89"/>
      <c r="AY193" s="89"/>
      <c r="AZ193" s="90"/>
    </row>
    <row r="194" spans="1:53" ht="19.5" customHeight="1" x14ac:dyDescent="0.3">
      <c r="A194" s="121"/>
      <c r="B194" s="122"/>
      <c r="C194" s="302"/>
      <c r="D194" s="399" t="s">
        <v>137</v>
      </c>
      <c r="E194" s="115" t="s">
        <v>488</v>
      </c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040">
        <v>16</v>
      </c>
      <c r="W194" s="1041"/>
      <c r="X194" s="1042"/>
      <c r="Y194" s="880" t="s">
        <v>128</v>
      </c>
      <c r="Z194" s="881"/>
      <c r="AA194" s="882"/>
      <c r="AB194" s="896">
        <v>800</v>
      </c>
      <c r="AC194" s="897"/>
      <c r="AD194" s="897"/>
      <c r="AE194" s="898"/>
      <c r="AF194" s="776">
        <f t="shared" ref="AF194:AF195" si="59">+V194*AB194</f>
        <v>12800</v>
      </c>
      <c r="AG194" s="902"/>
      <c r="AH194" s="902"/>
      <c r="AI194" s="903"/>
      <c r="AJ194" s="922" t="s">
        <v>137</v>
      </c>
      <c r="AK194" s="923"/>
      <c r="AL194" s="923"/>
      <c r="AM194" s="924"/>
      <c r="AN194" s="922" t="s">
        <v>137</v>
      </c>
      <c r="AO194" s="923"/>
      <c r="AP194" s="923"/>
      <c r="AQ194" s="924"/>
      <c r="AR194" s="773">
        <f t="shared" ref="AR194:AR195" si="60">+AF194</f>
        <v>12800</v>
      </c>
      <c r="AS194" s="774"/>
      <c r="AT194" s="774"/>
      <c r="AU194" s="774"/>
      <c r="AV194" s="775"/>
      <c r="AW194" s="88"/>
      <c r="AX194" s="89"/>
      <c r="AY194" s="89"/>
      <c r="AZ194" s="90"/>
    </row>
    <row r="195" spans="1:53" ht="19.5" customHeight="1" x14ac:dyDescent="0.3">
      <c r="A195" s="121"/>
      <c r="B195" s="122"/>
      <c r="C195" s="302"/>
      <c r="D195" s="399" t="s">
        <v>137</v>
      </c>
      <c r="E195" s="115" t="s">
        <v>489</v>
      </c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040">
        <v>190</v>
      </c>
      <c r="W195" s="1041"/>
      <c r="X195" s="1042"/>
      <c r="Y195" s="880" t="s">
        <v>128</v>
      </c>
      <c r="Z195" s="881"/>
      <c r="AA195" s="882"/>
      <c r="AB195" s="896">
        <v>100</v>
      </c>
      <c r="AC195" s="897"/>
      <c r="AD195" s="897"/>
      <c r="AE195" s="898"/>
      <c r="AF195" s="776">
        <f t="shared" si="59"/>
        <v>19000</v>
      </c>
      <c r="AG195" s="902"/>
      <c r="AH195" s="902"/>
      <c r="AI195" s="903"/>
      <c r="AJ195" s="922" t="s">
        <v>137</v>
      </c>
      <c r="AK195" s="923"/>
      <c r="AL195" s="923"/>
      <c r="AM195" s="924"/>
      <c r="AN195" s="922" t="s">
        <v>137</v>
      </c>
      <c r="AO195" s="923"/>
      <c r="AP195" s="923"/>
      <c r="AQ195" s="924"/>
      <c r="AR195" s="773">
        <f t="shared" si="60"/>
        <v>19000</v>
      </c>
      <c r="AS195" s="774"/>
      <c r="AT195" s="774"/>
      <c r="AU195" s="774"/>
      <c r="AV195" s="775"/>
      <c r="AW195" s="88"/>
      <c r="AX195" s="89"/>
      <c r="AY195" s="89"/>
      <c r="AZ195" s="90"/>
    </row>
    <row r="196" spans="1:53" ht="19.5" customHeight="1" x14ac:dyDescent="0.3">
      <c r="A196" s="121"/>
      <c r="B196" s="122"/>
      <c r="C196" s="302"/>
      <c r="D196" s="689" t="s">
        <v>490</v>
      </c>
      <c r="E196" s="782"/>
      <c r="F196" s="782"/>
      <c r="G196" s="782"/>
      <c r="H196" s="782"/>
      <c r="I196" s="782"/>
      <c r="J196" s="782"/>
      <c r="K196" s="782"/>
      <c r="L196" s="782"/>
      <c r="M196" s="782"/>
      <c r="N196" s="782"/>
      <c r="O196" s="782"/>
      <c r="P196" s="782"/>
      <c r="Q196" s="782"/>
      <c r="R196" s="782"/>
      <c r="S196" s="782"/>
      <c r="T196" s="782"/>
      <c r="U196" s="690"/>
      <c r="V196" s="689"/>
      <c r="W196" s="782"/>
      <c r="X196" s="690"/>
      <c r="Y196" s="1111"/>
      <c r="Z196" s="1112"/>
      <c r="AA196" s="1113"/>
      <c r="AB196" s="1011"/>
      <c r="AC196" s="1012"/>
      <c r="AD196" s="1012"/>
      <c r="AE196" s="1013"/>
      <c r="AF196" s="1008">
        <f>SUM(AF193:AF195)</f>
        <v>239800</v>
      </c>
      <c r="AG196" s="1009"/>
      <c r="AH196" s="1009"/>
      <c r="AI196" s="1010"/>
      <c r="AJ196" s="1011"/>
      <c r="AK196" s="1012"/>
      <c r="AL196" s="1012"/>
      <c r="AM196" s="1013"/>
      <c r="AN196" s="1067" t="s">
        <v>137</v>
      </c>
      <c r="AO196" s="1068"/>
      <c r="AP196" s="1068"/>
      <c r="AQ196" s="1069"/>
      <c r="AR196" s="773">
        <f>SUM(AR193:AR195)</f>
        <v>239800</v>
      </c>
      <c r="AS196" s="774"/>
      <c r="AT196" s="774"/>
      <c r="AU196" s="774"/>
      <c r="AV196" s="775"/>
      <c r="AW196" s="88"/>
      <c r="AX196" s="89"/>
      <c r="AY196" s="89"/>
      <c r="AZ196" s="90"/>
    </row>
    <row r="197" spans="1:53" ht="19.5" customHeight="1" x14ac:dyDescent="0.3">
      <c r="A197" s="106"/>
      <c r="B197" s="107"/>
      <c r="C197" s="808" t="s">
        <v>495</v>
      </c>
      <c r="D197" s="804"/>
      <c r="E197" s="804"/>
      <c r="F197" s="804"/>
      <c r="G197" s="804"/>
      <c r="H197" s="804"/>
      <c r="I197" s="804"/>
      <c r="J197" s="804"/>
      <c r="K197" s="804"/>
      <c r="L197" s="804"/>
      <c r="M197" s="804"/>
      <c r="N197" s="804"/>
      <c r="O197" s="804"/>
      <c r="P197" s="804"/>
      <c r="Q197" s="804"/>
      <c r="R197" s="804"/>
      <c r="S197" s="804"/>
      <c r="T197" s="804"/>
      <c r="U197" s="809"/>
      <c r="V197" s="166"/>
      <c r="W197" s="167"/>
      <c r="X197" s="168"/>
      <c r="Y197" s="166"/>
      <c r="Z197" s="167"/>
      <c r="AA197" s="168"/>
      <c r="AB197" s="108"/>
      <c r="AC197" s="109"/>
      <c r="AD197" s="109"/>
      <c r="AE197" s="110"/>
      <c r="AF197" s="1255">
        <f>+AF196+AF191+AF187+AF167+AF159+AF136+AF132+AF129+AF117+AF109+AF101</f>
        <v>6200776</v>
      </c>
      <c r="AG197" s="1256"/>
      <c r="AH197" s="1256"/>
      <c r="AI197" s="1257"/>
      <c r="AJ197" s="108"/>
      <c r="AK197" s="109"/>
      <c r="AL197" s="109"/>
      <c r="AM197" s="110"/>
      <c r="AN197" s="1255">
        <f>+AN191+AN187+AN167+AN159+AN136+AN132+AN129+AN117+AN109+AN101</f>
        <v>2210064.5</v>
      </c>
      <c r="AO197" s="1256"/>
      <c r="AP197" s="1256"/>
      <c r="AQ197" s="1257"/>
      <c r="AR197" s="1193">
        <f>+AR196+AR191+AR187+AR167+AR159+AR136+AR132+AR129+AR117+AR109+AR101</f>
        <v>8410840.5</v>
      </c>
      <c r="AS197" s="1194"/>
      <c r="AT197" s="1194"/>
      <c r="AU197" s="1194"/>
      <c r="AV197" s="1195"/>
      <c r="AW197" s="1034"/>
      <c r="AX197" s="1035"/>
      <c r="AY197" s="1035"/>
      <c r="AZ197" s="1036"/>
      <c r="BA197" s="169"/>
    </row>
    <row r="198" spans="1:53" ht="19.5" customHeight="1" x14ac:dyDescent="0.3">
      <c r="A198" s="1001">
        <v>3</v>
      </c>
      <c r="B198" s="1002"/>
      <c r="C198" s="1037" t="s">
        <v>496</v>
      </c>
      <c r="D198" s="1038"/>
      <c r="E198" s="1038"/>
      <c r="F198" s="1038"/>
      <c r="G198" s="1038"/>
      <c r="H198" s="1038"/>
      <c r="I198" s="1038"/>
      <c r="J198" s="1038"/>
      <c r="K198" s="1038"/>
      <c r="L198" s="1038"/>
      <c r="M198" s="1038"/>
      <c r="N198" s="1038"/>
      <c r="O198" s="1038"/>
      <c r="P198" s="1038"/>
      <c r="Q198" s="1038"/>
      <c r="R198" s="1038"/>
      <c r="S198" s="1038"/>
      <c r="T198" s="1038"/>
      <c r="U198" s="1039"/>
      <c r="V198" s="689"/>
      <c r="W198" s="782"/>
      <c r="X198" s="690"/>
      <c r="Y198" s="880"/>
      <c r="Z198" s="881"/>
      <c r="AA198" s="882"/>
      <c r="AB198" s="896"/>
      <c r="AC198" s="897"/>
      <c r="AD198" s="897"/>
      <c r="AE198" s="898"/>
      <c r="AF198" s="281"/>
      <c r="AG198" s="282"/>
      <c r="AH198" s="282"/>
      <c r="AI198" s="283"/>
      <c r="AJ198" s="896"/>
      <c r="AK198" s="897"/>
      <c r="AL198" s="897"/>
      <c r="AM198" s="898"/>
      <c r="AN198" s="931"/>
      <c r="AO198" s="932"/>
      <c r="AP198" s="932"/>
      <c r="AQ198" s="933"/>
      <c r="AR198" s="773"/>
      <c r="AS198" s="774"/>
      <c r="AT198" s="774"/>
      <c r="AU198" s="774"/>
      <c r="AV198" s="775"/>
      <c r="AW198" s="88"/>
      <c r="AX198" s="89"/>
      <c r="AY198" s="89"/>
      <c r="AZ198" s="90"/>
    </row>
    <row r="199" spans="1:53" ht="19.5" customHeight="1" x14ac:dyDescent="0.3">
      <c r="A199" s="121"/>
      <c r="B199" s="122"/>
      <c r="C199" s="407">
        <v>3.1</v>
      </c>
      <c r="D199" s="405" t="s">
        <v>497</v>
      </c>
      <c r="E199" s="114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689"/>
      <c r="W199" s="782"/>
      <c r="X199" s="690"/>
      <c r="Y199" s="880"/>
      <c r="Z199" s="881"/>
      <c r="AA199" s="882"/>
      <c r="AB199" s="896"/>
      <c r="AC199" s="897"/>
      <c r="AD199" s="897"/>
      <c r="AE199" s="898"/>
      <c r="AF199" s="281"/>
      <c r="AG199" s="282"/>
      <c r="AH199" s="282"/>
      <c r="AI199" s="283"/>
      <c r="AJ199" s="896"/>
      <c r="AK199" s="897"/>
      <c r="AL199" s="897"/>
      <c r="AM199" s="898"/>
      <c r="AN199" s="931"/>
      <c r="AO199" s="932"/>
      <c r="AP199" s="932"/>
      <c r="AQ199" s="933"/>
      <c r="AR199" s="773"/>
      <c r="AS199" s="774"/>
      <c r="AT199" s="774"/>
      <c r="AU199" s="774"/>
      <c r="AV199" s="775"/>
      <c r="AW199" s="1176"/>
      <c r="AX199" s="1172"/>
      <c r="AY199" s="1172"/>
      <c r="AZ199" s="1173"/>
    </row>
    <row r="200" spans="1:53" ht="19.5" customHeight="1" x14ac:dyDescent="0.3">
      <c r="A200" s="121"/>
      <c r="B200" s="122"/>
      <c r="C200" s="302"/>
      <c r="D200" s="399" t="s">
        <v>137</v>
      </c>
      <c r="E200" s="252" t="s">
        <v>498</v>
      </c>
      <c r="F200" s="253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040">
        <v>10</v>
      </c>
      <c r="W200" s="1041"/>
      <c r="X200" s="1042"/>
      <c r="Y200" s="880" t="s">
        <v>267</v>
      </c>
      <c r="Z200" s="881"/>
      <c r="AA200" s="882"/>
      <c r="AB200" s="896">
        <v>1500</v>
      </c>
      <c r="AC200" s="897"/>
      <c r="AD200" s="897"/>
      <c r="AE200" s="898"/>
      <c r="AF200" s="1023">
        <f>+V200*AB200</f>
        <v>15000</v>
      </c>
      <c r="AG200" s="1024"/>
      <c r="AH200" s="1024"/>
      <c r="AI200" s="1025"/>
      <c r="AJ200" s="922" t="s">
        <v>137</v>
      </c>
      <c r="AK200" s="923"/>
      <c r="AL200" s="923"/>
      <c r="AM200" s="924"/>
      <c r="AN200" s="922" t="s">
        <v>137</v>
      </c>
      <c r="AO200" s="923"/>
      <c r="AP200" s="923"/>
      <c r="AQ200" s="924"/>
      <c r="AR200" s="773">
        <f>+AF200</f>
        <v>15000</v>
      </c>
      <c r="AS200" s="774"/>
      <c r="AT200" s="774"/>
      <c r="AU200" s="774"/>
      <c r="AV200" s="775"/>
      <c r="AW200" s="1176"/>
      <c r="AX200" s="1172"/>
      <c r="AY200" s="1172"/>
      <c r="AZ200" s="1173"/>
    </row>
    <row r="201" spans="1:53" ht="19.5" customHeight="1" x14ac:dyDescent="0.3">
      <c r="A201" s="121"/>
      <c r="B201" s="122"/>
      <c r="C201" s="302"/>
      <c r="D201" s="401" t="s">
        <v>137</v>
      </c>
      <c r="E201" s="252" t="s">
        <v>499</v>
      </c>
      <c r="F201" s="253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040">
        <v>3</v>
      </c>
      <c r="W201" s="1041"/>
      <c r="X201" s="1042"/>
      <c r="Y201" s="880" t="s">
        <v>267</v>
      </c>
      <c r="Z201" s="881"/>
      <c r="AA201" s="882"/>
      <c r="AB201" s="896">
        <v>900</v>
      </c>
      <c r="AC201" s="897"/>
      <c r="AD201" s="897"/>
      <c r="AE201" s="898"/>
      <c r="AF201" s="1023">
        <f t="shared" ref="AF201:AF204" si="61">+V201*AB201</f>
        <v>2700</v>
      </c>
      <c r="AG201" s="1024"/>
      <c r="AH201" s="1024"/>
      <c r="AI201" s="1025"/>
      <c r="AJ201" s="922" t="s">
        <v>137</v>
      </c>
      <c r="AK201" s="923"/>
      <c r="AL201" s="923"/>
      <c r="AM201" s="924"/>
      <c r="AN201" s="922" t="s">
        <v>137</v>
      </c>
      <c r="AO201" s="923"/>
      <c r="AP201" s="923"/>
      <c r="AQ201" s="924"/>
      <c r="AR201" s="773">
        <f t="shared" ref="AR201:AR204" si="62">+AF201</f>
        <v>2700</v>
      </c>
      <c r="AS201" s="774"/>
      <c r="AT201" s="774"/>
      <c r="AU201" s="774"/>
      <c r="AV201" s="775"/>
      <c r="AW201" s="1176"/>
      <c r="AX201" s="1172"/>
      <c r="AY201" s="1172"/>
      <c r="AZ201" s="1173"/>
    </row>
    <row r="202" spans="1:53" ht="19.5" customHeight="1" x14ac:dyDescent="0.3">
      <c r="A202" s="121"/>
      <c r="B202" s="122"/>
      <c r="C202" s="302"/>
      <c r="D202" s="399" t="s">
        <v>137</v>
      </c>
      <c r="E202" s="252" t="s">
        <v>500</v>
      </c>
      <c r="F202" s="253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040">
        <v>7</v>
      </c>
      <c r="W202" s="1041"/>
      <c r="X202" s="1042"/>
      <c r="Y202" s="880" t="s">
        <v>267</v>
      </c>
      <c r="Z202" s="881"/>
      <c r="AA202" s="882"/>
      <c r="AB202" s="896">
        <v>900</v>
      </c>
      <c r="AC202" s="897"/>
      <c r="AD202" s="897"/>
      <c r="AE202" s="898"/>
      <c r="AF202" s="1023">
        <f t="shared" si="61"/>
        <v>6300</v>
      </c>
      <c r="AG202" s="1024"/>
      <c r="AH202" s="1024"/>
      <c r="AI202" s="1025"/>
      <c r="AJ202" s="922" t="s">
        <v>137</v>
      </c>
      <c r="AK202" s="923"/>
      <c r="AL202" s="923"/>
      <c r="AM202" s="924"/>
      <c r="AN202" s="922" t="s">
        <v>137</v>
      </c>
      <c r="AO202" s="923"/>
      <c r="AP202" s="923"/>
      <c r="AQ202" s="924"/>
      <c r="AR202" s="773">
        <f t="shared" si="62"/>
        <v>6300</v>
      </c>
      <c r="AS202" s="774"/>
      <c r="AT202" s="774"/>
      <c r="AU202" s="774"/>
      <c r="AV202" s="775"/>
      <c r="AW202" s="1176"/>
      <c r="AX202" s="1172"/>
      <c r="AY202" s="1172"/>
      <c r="AZ202" s="1173"/>
    </row>
    <row r="203" spans="1:53" ht="19.5" customHeight="1" x14ac:dyDescent="0.3">
      <c r="A203" s="121"/>
      <c r="B203" s="122"/>
      <c r="C203" s="302"/>
      <c r="D203" s="399" t="s">
        <v>137</v>
      </c>
      <c r="E203" s="252" t="s">
        <v>501</v>
      </c>
      <c r="F203" s="253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040">
        <v>14</v>
      </c>
      <c r="W203" s="1041"/>
      <c r="X203" s="1042"/>
      <c r="Y203" s="880" t="s">
        <v>267</v>
      </c>
      <c r="Z203" s="881"/>
      <c r="AA203" s="882"/>
      <c r="AB203" s="896">
        <v>600</v>
      </c>
      <c r="AC203" s="897"/>
      <c r="AD203" s="897"/>
      <c r="AE203" s="898"/>
      <c r="AF203" s="1023">
        <f t="shared" si="61"/>
        <v>8400</v>
      </c>
      <c r="AG203" s="1024"/>
      <c r="AH203" s="1024"/>
      <c r="AI203" s="1025"/>
      <c r="AJ203" s="922" t="s">
        <v>137</v>
      </c>
      <c r="AK203" s="923"/>
      <c r="AL203" s="923"/>
      <c r="AM203" s="924"/>
      <c r="AN203" s="922" t="s">
        <v>137</v>
      </c>
      <c r="AO203" s="923"/>
      <c r="AP203" s="923"/>
      <c r="AQ203" s="924"/>
      <c r="AR203" s="773">
        <f t="shared" si="62"/>
        <v>8400</v>
      </c>
      <c r="AS203" s="774"/>
      <c r="AT203" s="774"/>
      <c r="AU203" s="774"/>
      <c r="AV203" s="775"/>
      <c r="AW203" s="1176"/>
      <c r="AX203" s="1172"/>
      <c r="AY203" s="1172"/>
      <c r="AZ203" s="1173"/>
    </row>
    <row r="204" spans="1:53" ht="19.5" customHeight="1" x14ac:dyDescent="0.3">
      <c r="A204" s="121"/>
      <c r="B204" s="122"/>
      <c r="C204" s="302"/>
      <c r="D204" s="399" t="s">
        <v>137</v>
      </c>
      <c r="E204" s="252" t="s">
        <v>502</v>
      </c>
      <c r="F204" s="253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040">
        <v>2</v>
      </c>
      <c r="W204" s="1041"/>
      <c r="X204" s="1042"/>
      <c r="Y204" s="880" t="s">
        <v>267</v>
      </c>
      <c r="Z204" s="881"/>
      <c r="AA204" s="882"/>
      <c r="AB204" s="896">
        <v>650</v>
      </c>
      <c r="AC204" s="897"/>
      <c r="AD204" s="897"/>
      <c r="AE204" s="898"/>
      <c r="AF204" s="1023">
        <f t="shared" si="61"/>
        <v>1300</v>
      </c>
      <c r="AG204" s="1024"/>
      <c r="AH204" s="1024"/>
      <c r="AI204" s="1025"/>
      <c r="AJ204" s="922" t="s">
        <v>137</v>
      </c>
      <c r="AK204" s="923"/>
      <c r="AL204" s="923"/>
      <c r="AM204" s="924"/>
      <c r="AN204" s="922" t="s">
        <v>137</v>
      </c>
      <c r="AO204" s="923"/>
      <c r="AP204" s="923"/>
      <c r="AQ204" s="924"/>
      <c r="AR204" s="773">
        <f t="shared" si="62"/>
        <v>1300</v>
      </c>
      <c r="AS204" s="774"/>
      <c r="AT204" s="774"/>
      <c r="AU204" s="774"/>
      <c r="AV204" s="775"/>
      <c r="AW204" s="1176"/>
      <c r="AX204" s="1172"/>
      <c r="AY204" s="1172"/>
      <c r="AZ204" s="1173"/>
    </row>
    <row r="205" spans="1:53" ht="19.5" customHeight="1" x14ac:dyDescent="0.3">
      <c r="A205" s="121"/>
      <c r="B205" s="122"/>
      <c r="C205" s="117"/>
      <c r="D205" s="689" t="s">
        <v>200</v>
      </c>
      <c r="E205" s="782"/>
      <c r="F205" s="782"/>
      <c r="G205" s="782"/>
      <c r="H205" s="782"/>
      <c r="I205" s="782"/>
      <c r="J205" s="782"/>
      <c r="K205" s="782"/>
      <c r="L205" s="782"/>
      <c r="M205" s="782"/>
      <c r="N205" s="782"/>
      <c r="O205" s="782"/>
      <c r="P205" s="782"/>
      <c r="Q205" s="782"/>
      <c r="R205" s="782"/>
      <c r="S205" s="782"/>
      <c r="T205" s="782"/>
      <c r="U205" s="690"/>
      <c r="V205" s="1040"/>
      <c r="W205" s="1041"/>
      <c r="X205" s="1042"/>
      <c r="Y205" s="1111"/>
      <c r="Z205" s="1112"/>
      <c r="AA205" s="1113"/>
      <c r="AB205" s="1011"/>
      <c r="AC205" s="1012"/>
      <c r="AD205" s="1012"/>
      <c r="AE205" s="1013"/>
      <c r="AF205" s="1017">
        <f>SUM(AF200:AF204)</f>
        <v>33700</v>
      </c>
      <c r="AG205" s="1018"/>
      <c r="AH205" s="1018"/>
      <c r="AI205" s="1019"/>
      <c r="AJ205" s="1094"/>
      <c r="AK205" s="1095"/>
      <c r="AL205" s="1095"/>
      <c r="AM205" s="1096"/>
      <c r="AN205" s="1067" t="s">
        <v>137</v>
      </c>
      <c r="AO205" s="1068"/>
      <c r="AP205" s="1068"/>
      <c r="AQ205" s="1069"/>
      <c r="AR205" s="773">
        <f>SUM(AR200:AR204)</f>
        <v>33700</v>
      </c>
      <c r="AS205" s="774"/>
      <c r="AT205" s="774"/>
      <c r="AU205" s="774"/>
      <c r="AV205" s="775"/>
      <c r="AW205" s="531"/>
      <c r="AX205" s="532"/>
      <c r="AY205" s="532"/>
      <c r="AZ205" s="533"/>
    </row>
    <row r="206" spans="1:53" ht="19.5" customHeight="1" x14ac:dyDescent="0.3">
      <c r="A206" s="121"/>
      <c r="B206" s="122"/>
      <c r="C206" s="409">
        <v>3.2</v>
      </c>
      <c r="D206" s="405" t="s">
        <v>503</v>
      </c>
      <c r="E206" s="19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040"/>
      <c r="W206" s="1041"/>
      <c r="X206" s="1042"/>
      <c r="Y206" s="880"/>
      <c r="Z206" s="881"/>
      <c r="AA206" s="882"/>
      <c r="AB206" s="896"/>
      <c r="AC206" s="897"/>
      <c r="AD206" s="897"/>
      <c r="AE206" s="898"/>
      <c r="AF206" s="1020"/>
      <c r="AG206" s="1021"/>
      <c r="AH206" s="1021"/>
      <c r="AI206" s="1022"/>
      <c r="AJ206" s="896"/>
      <c r="AK206" s="897"/>
      <c r="AL206" s="897"/>
      <c r="AM206" s="898"/>
      <c r="AN206" s="1058"/>
      <c r="AO206" s="1059"/>
      <c r="AP206" s="1059"/>
      <c r="AQ206" s="1060"/>
      <c r="AR206" s="773"/>
      <c r="AS206" s="774"/>
      <c r="AT206" s="774"/>
      <c r="AU206" s="774"/>
      <c r="AV206" s="775"/>
      <c r="AW206" s="88"/>
      <c r="AX206" s="89"/>
      <c r="AY206" s="89"/>
      <c r="AZ206" s="90"/>
    </row>
    <row r="207" spans="1:53" ht="19.5" customHeight="1" x14ac:dyDescent="0.3">
      <c r="A207" s="121"/>
      <c r="B207" s="122"/>
      <c r="C207" s="117"/>
      <c r="D207" s="399" t="s">
        <v>137</v>
      </c>
      <c r="E207" s="252" t="s">
        <v>504</v>
      </c>
      <c r="F207" s="253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040">
        <v>10</v>
      </c>
      <c r="W207" s="1041"/>
      <c r="X207" s="1042"/>
      <c r="Y207" s="880" t="s">
        <v>267</v>
      </c>
      <c r="Z207" s="881"/>
      <c r="AA207" s="882"/>
      <c r="AB207" s="896">
        <v>600</v>
      </c>
      <c r="AC207" s="897"/>
      <c r="AD207" s="897"/>
      <c r="AE207" s="898"/>
      <c r="AF207" s="1026">
        <f>+V207*AB207</f>
        <v>6000</v>
      </c>
      <c r="AG207" s="1027"/>
      <c r="AH207" s="1027"/>
      <c r="AI207" s="1028"/>
      <c r="AJ207" s="922" t="s">
        <v>137</v>
      </c>
      <c r="AK207" s="923"/>
      <c r="AL207" s="923"/>
      <c r="AM207" s="924"/>
      <c r="AN207" s="922" t="s">
        <v>137</v>
      </c>
      <c r="AO207" s="923"/>
      <c r="AP207" s="923"/>
      <c r="AQ207" s="924"/>
      <c r="AR207" s="773">
        <f>+AF207</f>
        <v>6000</v>
      </c>
      <c r="AS207" s="774"/>
      <c r="AT207" s="774"/>
      <c r="AU207" s="774"/>
      <c r="AV207" s="775"/>
      <c r="AW207" s="88"/>
      <c r="AX207" s="89"/>
      <c r="AY207" s="89"/>
      <c r="AZ207" s="90"/>
    </row>
    <row r="208" spans="1:53" ht="19.5" customHeight="1" x14ac:dyDescent="0.3">
      <c r="A208" s="121"/>
      <c r="B208" s="122"/>
      <c r="C208" s="117"/>
      <c r="D208" s="399" t="s">
        <v>137</v>
      </c>
      <c r="E208" s="252" t="s">
        <v>505</v>
      </c>
      <c r="F208" s="253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040">
        <v>3</v>
      </c>
      <c r="W208" s="1041"/>
      <c r="X208" s="1042"/>
      <c r="Y208" s="880" t="s">
        <v>267</v>
      </c>
      <c r="Z208" s="881"/>
      <c r="AA208" s="882"/>
      <c r="AB208" s="896">
        <v>600</v>
      </c>
      <c r="AC208" s="897"/>
      <c r="AD208" s="897"/>
      <c r="AE208" s="898"/>
      <c r="AF208" s="1026">
        <f t="shared" ref="AF208:AF211" si="63">+V208*AB208</f>
        <v>1800</v>
      </c>
      <c r="AG208" s="1027"/>
      <c r="AH208" s="1027"/>
      <c r="AI208" s="1028"/>
      <c r="AJ208" s="922" t="s">
        <v>137</v>
      </c>
      <c r="AK208" s="923"/>
      <c r="AL208" s="923"/>
      <c r="AM208" s="924"/>
      <c r="AN208" s="922" t="s">
        <v>137</v>
      </c>
      <c r="AO208" s="923"/>
      <c r="AP208" s="923"/>
      <c r="AQ208" s="924"/>
      <c r="AR208" s="773">
        <f t="shared" ref="AR208:AR211" si="64">+AF208</f>
        <v>1800</v>
      </c>
      <c r="AS208" s="774"/>
      <c r="AT208" s="774"/>
      <c r="AU208" s="774"/>
      <c r="AV208" s="775"/>
      <c r="AW208" s="88"/>
      <c r="AX208" s="89"/>
      <c r="AY208" s="89"/>
      <c r="AZ208" s="90"/>
    </row>
    <row r="209" spans="1:52" ht="19.5" customHeight="1" x14ac:dyDescent="0.3">
      <c r="A209" s="121"/>
      <c r="B209" s="122"/>
      <c r="C209" s="117"/>
      <c r="D209" s="399" t="s">
        <v>137</v>
      </c>
      <c r="E209" s="252" t="s">
        <v>506</v>
      </c>
      <c r="F209" s="253"/>
      <c r="G209" s="148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040">
        <v>7</v>
      </c>
      <c r="W209" s="1041"/>
      <c r="X209" s="1042"/>
      <c r="Y209" s="880" t="s">
        <v>267</v>
      </c>
      <c r="Z209" s="881"/>
      <c r="AA209" s="882"/>
      <c r="AB209" s="896">
        <v>600</v>
      </c>
      <c r="AC209" s="897"/>
      <c r="AD209" s="897"/>
      <c r="AE209" s="898"/>
      <c r="AF209" s="1026">
        <f t="shared" si="63"/>
        <v>4200</v>
      </c>
      <c r="AG209" s="1027"/>
      <c r="AH209" s="1027"/>
      <c r="AI209" s="1028"/>
      <c r="AJ209" s="922" t="s">
        <v>137</v>
      </c>
      <c r="AK209" s="923"/>
      <c r="AL209" s="923"/>
      <c r="AM209" s="924"/>
      <c r="AN209" s="922" t="s">
        <v>137</v>
      </c>
      <c r="AO209" s="923"/>
      <c r="AP209" s="923"/>
      <c r="AQ209" s="924"/>
      <c r="AR209" s="773">
        <f t="shared" si="64"/>
        <v>4200</v>
      </c>
      <c r="AS209" s="774"/>
      <c r="AT209" s="774"/>
      <c r="AU209" s="774"/>
      <c r="AV209" s="775"/>
      <c r="AW209" s="88"/>
      <c r="AX209" s="89"/>
      <c r="AY209" s="89"/>
      <c r="AZ209" s="90"/>
    </row>
    <row r="210" spans="1:52" ht="19.5" customHeight="1" x14ac:dyDescent="0.3">
      <c r="A210" s="191"/>
      <c r="B210" s="192"/>
      <c r="C210" s="117"/>
      <c r="D210" s="399" t="s">
        <v>137</v>
      </c>
      <c r="E210" s="252" t="s">
        <v>507</v>
      </c>
      <c r="F210" s="253"/>
      <c r="G210" s="114"/>
      <c r="H210" s="114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040">
        <v>4</v>
      </c>
      <c r="W210" s="1041"/>
      <c r="X210" s="1042"/>
      <c r="Y210" s="880" t="s">
        <v>267</v>
      </c>
      <c r="Z210" s="881"/>
      <c r="AA210" s="882"/>
      <c r="AB210" s="896">
        <v>600</v>
      </c>
      <c r="AC210" s="897"/>
      <c r="AD210" s="897"/>
      <c r="AE210" s="898"/>
      <c r="AF210" s="1026">
        <f t="shared" si="63"/>
        <v>2400</v>
      </c>
      <c r="AG210" s="1027"/>
      <c r="AH210" s="1027"/>
      <c r="AI210" s="1028"/>
      <c r="AJ210" s="922" t="s">
        <v>137</v>
      </c>
      <c r="AK210" s="923"/>
      <c r="AL210" s="923"/>
      <c r="AM210" s="924"/>
      <c r="AN210" s="922" t="s">
        <v>137</v>
      </c>
      <c r="AO210" s="923"/>
      <c r="AP210" s="923"/>
      <c r="AQ210" s="924"/>
      <c r="AR210" s="773">
        <f t="shared" si="64"/>
        <v>2400</v>
      </c>
      <c r="AS210" s="774"/>
      <c r="AT210" s="774"/>
      <c r="AU210" s="774"/>
      <c r="AV210" s="775"/>
      <c r="AW210" s="119"/>
      <c r="AX210" s="120"/>
      <c r="AY210" s="120"/>
      <c r="AZ210" s="158"/>
    </row>
    <row r="211" spans="1:52" ht="19.5" customHeight="1" x14ac:dyDescent="0.3">
      <c r="A211" s="191"/>
      <c r="B211" s="192"/>
      <c r="C211" s="117"/>
      <c r="D211" s="399" t="s">
        <v>137</v>
      </c>
      <c r="E211" s="252" t="s">
        <v>508</v>
      </c>
      <c r="F211" s="253"/>
      <c r="G211" s="148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040">
        <v>10</v>
      </c>
      <c r="W211" s="1041"/>
      <c r="X211" s="1042"/>
      <c r="Y211" s="880" t="s">
        <v>267</v>
      </c>
      <c r="Z211" s="881"/>
      <c r="AA211" s="882"/>
      <c r="AB211" s="896">
        <v>600</v>
      </c>
      <c r="AC211" s="897"/>
      <c r="AD211" s="897"/>
      <c r="AE211" s="898"/>
      <c r="AF211" s="1026">
        <f t="shared" si="63"/>
        <v>6000</v>
      </c>
      <c r="AG211" s="1027"/>
      <c r="AH211" s="1027"/>
      <c r="AI211" s="1028"/>
      <c r="AJ211" s="922" t="s">
        <v>137</v>
      </c>
      <c r="AK211" s="923"/>
      <c r="AL211" s="923"/>
      <c r="AM211" s="924"/>
      <c r="AN211" s="922" t="s">
        <v>137</v>
      </c>
      <c r="AO211" s="923"/>
      <c r="AP211" s="923"/>
      <c r="AQ211" s="924"/>
      <c r="AR211" s="773">
        <f t="shared" si="64"/>
        <v>6000</v>
      </c>
      <c r="AS211" s="774"/>
      <c r="AT211" s="774"/>
      <c r="AU211" s="774"/>
      <c r="AV211" s="775"/>
      <c r="AW211" s="88"/>
      <c r="AX211" s="89"/>
      <c r="AY211" s="89"/>
      <c r="AZ211" s="90"/>
    </row>
    <row r="212" spans="1:52" ht="19.5" customHeight="1" x14ac:dyDescent="0.3">
      <c r="A212" s="689"/>
      <c r="B212" s="690"/>
      <c r="C212" s="117"/>
      <c r="D212" s="689" t="s">
        <v>205</v>
      </c>
      <c r="E212" s="782"/>
      <c r="F212" s="782"/>
      <c r="G212" s="782"/>
      <c r="H212" s="782"/>
      <c r="I212" s="782"/>
      <c r="J212" s="782"/>
      <c r="K212" s="782"/>
      <c r="L212" s="782"/>
      <c r="M212" s="782"/>
      <c r="N212" s="782"/>
      <c r="O212" s="782"/>
      <c r="P212" s="782"/>
      <c r="Q212" s="782"/>
      <c r="R212" s="782"/>
      <c r="S212" s="782"/>
      <c r="T212" s="782"/>
      <c r="U212" s="690"/>
      <c r="V212" s="1040"/>
      <c r="W212" s="1041"/>
      <c r="X212" s="1042"/>
      <c r="Y212" s="1111"/>
      <c r="Z212" s="1112"/>
      <c r="AA212" s="1113"/>
      <c r="AB212" s="1094"/>
      <c r="AC212" s="1095"/>
      <c r="AD212" s="1095"/>
      <c r="AE212" s="1096"/>
      <c r="AF212" s="1017">
        <f>SUM(AF207:AF211)</f>
        <v>20400</v>
      </c>
      <c r="AG212" s="1018"/>
      <c r="AH212" s="1018"/>
      <c r="AI212" s="1019"/>
      <c r="AJ212" s="1094"/>
      <c r="AK212" s="1095"/>
      <c r="AL212" s="1095"/>
      <c r="AM212" s="1096"/>
      <c r="AN212" s="1332" t="s">
        <v>137</v>
      </c>
      <c r="AO212" s="1333"/>
      <c r="AP212" s="1333"/>
      <c r="AQ212" s="1334"/>
      <c r="AR212" s="1182">
        <f t="shared" ref="AR212" si="65">+AF212</f>
        <v>20400</v>
      </c>
      <c r="AS212" s="1183"/>
      <c r="AT212" s="1183"/>
      <c r="AU212" s="1183"/>
      <c r="AV212" s="1183"/>
      <c r="AW212" s="88"/>
      <c r="AX212" s="89"/>
      <c r="AY212" s="89"/>
      <c r="AZ212" s="90"/>
    </row>
    <row r="213" spans="1:52" ht="19.5" customHeight="1" x14ac:dyDescent="0.3">
      <c r="A213" s="191"/>
      <c r="B213" s="192"/>
      <c r="C213" s="409">
        <v>3.3</v>
      </c>
      <c r="D213" s="405" t="s">
        <v>509</v>
      </c>
      <c r="E213" s="195"/>
      <c r="F213" s="148"/>
      <c r="G213" s="148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040"/>
      <c r="W213" s="1041"/>
      <c r="X213" s="1042"/>
      <c r="Y213" s="880"/>
      <c r="Z213" s="881"/>
      <c r="AA213" s="882"/>
      <c r="AB213" s="896"/>
      <c r="AC213" s="897"/>
      <c r="AD213" s="897"/>
      <c r="AE213" s="898"/>
      <c r="AF213" s="1020"/>
      <c r="AG213" s="1021"/>
      <c r="AH213" s="1021"/>
      <c r="AI213" s="1022"/>
      <c r="AJ213" s="896"/>
      <c r="AK213" s="897"/>
      <c r="AL213" s="897"/>
      <c r="AM213" s="898"/>
      <c r="AN213" s="1058"/>
      <c r="AO213" s="1059"/>
      <c r="AP213" s="1059"/>
      <c r="AQ213" s="1060"/>
      <c r="AR213" s="1058"/>
      <c r="AS213" s="1059"/>
      <c r="AT213" s="1059"/>
      <c r="AU213" s="1059"/>
      <c r="AV213" s="1059"/>
      <c r="AW213" s="1176"/>
      <c r="AX213" s="1172"/>
      <c r="AY213" s="1172"/>
      <c r="AZ213" s="1173"/>
    </row>
    <row r="214" spans="1:52" ht="19.5" customHeight="1" x14ac:dyDescent="0.3">
      <c r="A214" s="191"/>
      <c r="B214" s="192"/>
      <c r="C214" s="117"/>
      <c r="D214" s="399" t="s">
        <v>137</v>
      </c>
      <c r="E214" s="1006" t="s">
        <v>510</v>
      </c>
      <c r="F214" s="1006"/>
      <c r="G214" s="1006"/>
      <c r="H214" s="1006"/>
      <c r="I214" s="1006"/>
      <c r="J214" s="1006"/>
      <c r="K214" s="1006"/>
      <c r="L214" s="1006"/>
      <c r="M214" s="1006"/>
      <c r="N214" s="1006"/>
      <c r="O214" s="1006"/>
      <c r="P214" s="1006"/>
      <c r="Q214" s="1006"/>
      <c r="R214" s="1006"/>
      <c r="S214" s="1006"/>
      <c r="T214" s="1006"/>
      <c r="U214" s="1007"/>
      <c r="V214" s="1040">
        <v>2</v>
      </c>
      <c r="W214" s="1041"/>
      <c r="X214" s="1042"/>
      <c r="Y214" s="880" t="s">
        <v>18</v>
      </c>
      <c r="Z214" s="881"/>
      <c r="AA214" s="882"/>
      <c r="AB214" s="896">
        <v>24600</v>
      </c>
      <c r="AC214" s="897"/>
      <c r="AD214" s="897"/>
      <c r="AE214" s="898"/>
      <c r="AF214" s="1026">
        <f t="shared" ref="AF214:AF220" si="66">+V214*AB214</f>
        <v>49200</v>
      </c>
      <c r="AG214" s="1027"/>
      <c r="AH214" s="1027"/>
      <c r="AI214" s="1028"/>
      <c r="AJ214" s="896">
        <v>6000</v>
      </c>
      <c r="AK214" s="897"/>
      <c r="AL214" s="897"/>
      <c r="AM214" s="898"/>
      <c r="AN214" s="1091">
        <f>+V214*AJ214</f>
        <v>12000</v>
      </c>
      <c r="AO214" s="1092"/>
      <c r="AP214" s="1092"/>
      <c r="AQ214" s="1093"/>
      <c r="AR214" s="1091">
        <f>+AF214+AN214</f>
        <v>61200</v>
      </c>
      <c r="AS214" s="1092"/>
      <c r="AT214" s="1092"/>
      <c r="AU214" s="1092"/>
      <c r="AV214" s="1092"/>
      <c r="AW214" s="88"/>
      <c r="AX214" s="89"/>
      <c r="AY214" s="89"/>
      <c r="AZ214" s="90"/>
    </row>
    <row r="215" spans="1:52" ht="19.5" customHeight="1" x14ac:dyDescent="0.3">
      <c r="A215" s="191"/>
      <c r="B215" s="192"/>
      <c r="C215" s="117"/>
      <c r="D215" s="399" t="s">
        <v>137</v>
      </c>
      <c r="E215" s="410" t="s">
        <v>511</v>
      </c>
      <c r="F215" s="411"/>
      <c r="G215" s="412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  <c r="T215" s="413"/>
      <c r="U215" s="413"/>
      <c r="V215" s="1040">
        <v>4</v>
      </c>
      <c r="W215" s="1041"/>
      <c r="X215" s="1042"/>
      <c r="Y215" s="880" t="s">
        <v>521</v>
      </c>
      <c r="Z215" s="881"/>
      <c r="AA215" s="882"/>
      <c r="AB215" s="896">
        <v>4480</v>
      </c>
      <c r="AC215" s="897"/>
      <c r="AD215" s="897"/>
      <c r="AE215" s="898"/>
      <c r="AF215" s="1026">
        <f t="shared" si="66"/>
        <v>17920</v>
      </c>
      <c r="AG215" s="1027"/>
      <c r="AH215" s="1027"/>
      <c r="AI215" s="1028"/>
      <c r="AJ215" s="896">
        <v>800</v>
      </c>
      <c r="AK215" s="897"/>
      <c r="AL215" s="897"/>
      <c r="AM215" s="898"/>
      <c r="AN215" s="1091">
        <f t="shared" ref="AN215:AN220" si="67">+V215*AJ215</f>
        <v>3200</v>
      </c>
      <c r="AO215" s="1092"/>
      <c r="AP215" s="1092"/>
      <c r="AQ215" s="1093"/>
      <c r="AR215" s="1091">
        <f t="shared" ref="AR215:AR220" si="68">+AF215+AN215</f>
        <v>21120</v>
      </c>
      <c r="AS215" s="1092"/>
      <c r="AT215" s="1092"/>
      <c r="AU215" s="1092"/>
      <c r="AV215" s="1092"/>
      <c r="AW215" s="88"/>
      <c r="AX215" s="89"/>
      <c r="AY215" s="89"/>
      <c r="AZ215" s="90"/>
    </row>
    <row r="216" spans="1:52" ht="19.5" customHeight="1" x14ac:dyDescent="0.3">
      <c r="A216" s="191"/>
      <c r="B216" s="192"/>
      <c r="C216" s="117"/>
      <c r="D216" s="399" t="s">
        <v>137</v>
      </c>
      <c r="E216" s="410" t="s">
        <v>512</v>
      </c>
      <c r="F216" s="411"/>
      <c r="G216" s="412"/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13"/>
      <c r="S216" s="413"/>
      <c r="T216" s="413"/>
      <c r="U216" s="413"/>
      <c r="V216" s="1040">
        <v>4</v>
      </c>
      <c r="W216" s="1041"/>
      <c r="X216" s="1042"/>
      <c r="Y216" s="880" t="s">
        <v>522</v>
      </c>
      <c r="Z216" s="881"/>
      <c r="AA216" s="882"/>
      <c r="AB216" s="896">
        <v>7050</v>
      </c>
      <c r="AC216" s="897"/>
      <c r="AD216" s="897"/>
      <c r="AE216" s="898"/>
      <c r="AF216" s="1026">
        <f t="shared" si="66"/>
        <v>28200</v>
      </c>
      <c r="AG216" s="1027"/>
      <c r="AH216" s="1027"/>
      <c r="AI216" s="1028"/>
      <c r="AJ216" s="896">
        <v>800</v>
      </c>
      <c r="AK216" s="897"/>
      <c r="AL216" s="897"/>
      <c r="AM216" s="898"/>
      <c r="AN216" s="1091">
        <f t="shared" si="67"/>
        <v>3200</v>
      </c>
      <c r="AO216" s="1092"/>
      <c r="AP216" s="1092"/>
      <c r="AQ216" s="1093"/>
      <c r="AR216" s="1091">
        <f t="shared" si="68"/>
        <v>31400</v>
      </c>
      <c r="AS216" s="1092"/>
      <c r="AT216" s="1092"/>
      <c r="AU216" s="1092"/>
      <c r="AV216" s="1092"/>
      <c r="AW216" s="88"/>
      <c r="AX216" s="89"/>
      <c r="AY216" s="89"/>
      <c r="AZ216" s="90"/>
    </row>
    <row r="217" spans="1:52" ht="19.5" customHeight="1" x14ac:dyDescent="0.3">
      <c r="A217" s="191"/>
      <c r="B217" s="192"/>
      <c r="C217" s="117"/>
      <c r="D217" s="399" t="s">
        <v>137</v>
      </c>
      <c r="E217" s="410" t="s">
        <v>516</v>
      </c>
      <c r="F217" s="411"/>
      <c r="G217" s="412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  <c r="T217" s="413"/>
      <c r="U217" s="413"/>
      <c r="V217" s="1040">
        <v>29</v>
      </c>
      <c r="W217" s="1041"/>
      <c r="X217" s="1042"/>
      <c r="Y217" s="880" t="s">
        <v>125</v>
      </c>
      <c r="Z217" s="881"/>
      <c r="AA217" s="882"/>
      <c r="AB217" s="896">
        <v>165</v>
      </c>
      <c r="AC217" s="897"/>
      <c r="AD217" s="897"/>
      <c r="AE217" s="898"/>
      <c r="AF217" s="1026">
        <f t="shared" si="66"/>
        <v>4785</v>
      </c>
      <c r="AG217" s="1027"/>
      <c r="AH217" s="1027"/>
      <c r="AI217" s="1028"/>
      <c r="AJ217" s="896">
        <v>60</v>
      </c>
      <c r="AK217" s="897"/>
      <c r="AL217" s="897"/>
      <c r="AM217" s="898"/>
      <c r="AN217" s="1091">
        <f t="shared" si="67"/>
        <v>1740</v>
      </c>
      <c r="AO217" s="1092"/>
      <c r="AP217" s="1092"/>
      <c r="AQ217" s="1093"/>
      <c r="AR217" s="1091">
        <f t="shared" si="68"/>
        <v>6525</v>
      </c>
      <c r="AS217" s="1092"/>
      <c r="AT217" s="1092"/>
      <c r="AU217" s="1092"/>
      <c r="AV217" s="1092"/>
      <c r="AW217" s="88"/>
      <c r="AX217" s="89"/>
      <c r="AY217" s="89"/>
      <c r="AZ217" s="90"/>
    </row>
    <row r="218" spans="1:52" ht="19.5" customHeight="1" x14ac:dyDescent="0.3">
      <c r="A218" s="191"/>
      <c r="B218" s="192"/>
      <c r="C218" s="117"/>
      <c r="D218" s="399" t="s">
        <v>137</v>
      </c>
      <c r="E218" s="410" t="s">
        <v>513</v>
      </c>
      <c r="F218" s="411"/>
      <c r="G218" s="412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  <c r="T218" s="413"/>
      <c r="U218" s="413"/>
      <c r="V218" s="1040">
        <v>19</v>
      </c>
      <c r="W218" s="1041"/>
      <c r="X218" s="1042"/>
      <c r="Y218" s="880" t="s">
        <v>523</v>
      </c>
      <c r="Z218" s="881"/>
      <c r="AA218" s="882"/>
      <c r="AB218" s="896">
        <v>125</v>
      </c>
      <c r="AC218" s="897"/>
      <c r="AD218" s="897"/>
      <c r="AE218" s="898"/>
      <c r="AF218" s="1026">
        <f t="shared" si="66"/>
        <v>2375</v>
      </c>
      <c r="AG218" s="1027"/>
      <c r="AH218" s="1027"/>
      <c r="AI218" s="1028"/>
      <c r="AJ218" s="896">
        <v>40</v>
      </c>
      <c r="AK218" s="897"/>
      <c r="AL218" s="897"/>
      <c r="AM218" s="898"/>
      <c r="AN218" s="1091">
        <f>+V218*AJ218</f>
        <v>760</v>
      </c>
      <c r="AO218" s="1092"/>
      <c r="AP218" s="1092"/>
      <c r="AQ218" s="1093"/>
      <c r="AR218" s="1091">
        <f t="shared" si="68"/>
        <v>3135</v>
      </c>
      <c r="AS218" s="1092"/>
      <c r="AT218" s="1092"/>
      <c r="AU218" s="1092"/>
      <c r="AV218" s="1092"/>
      <c r="AW218" s="88"/>
      <c r="AX218" s="89"/>
      <c r="AY218" s="89"/>
      <c r="AZ218" s="90"/>
    </row>
    <row r="219" spans="1:52" ht="19.5" customHeight="1" x14ac:dyDescent="0.3">
      <c r="A219" s="191"/>
      <c r="B219" s="192"/>
      <c r="C219" s="117"/>
      <c r="D219" s="399" t="s">
        <v>137</v>
      </c>
      <c r="E219" s="410" t="s">
        <v>514</v>
      </c>
      <c r="F219" s="411"/>
      <c r="G219" s="412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1040">
        <v>3</v>
      </c>
      <c r="W219" s="1041"/>
      <c r="X219" s="1042"/>
      <c r="Y219" s="880" t="s">
        <v>18</v>
      </c>
      <c r="Z219" s="881"/>
      <c r="AA219" s="882"/>
      <c r="AB219" s="896">
        <v>550</v>
      </c>
      <c r="AC219" s="897"/>
      <c r="AD219" s="897"/>
      <c r="AE219" s="898"/>
      <c r="AF219" s="1026">
        <f t="shared" si="66"/>
        <v>1650</v>
      </c>
      <c r="AG219" s="1027"/>
      <c r="AH219" s="1027"/>
      <c r="AI219" s="1028"/>
      <c r="AJ219" s="896">
        <v>200</v>
      </c>
      <c r="AK219" s="897"/>
      <c r="AL219" s="897"/>
      <c r="AM219" s="898"/>
      <c r="AN219" s="1091">
        <f t="shared" si="67"/>
        <v>600</v>
      </c>
      <c r="AO219" s="1092"/>
      <c r="AP219" s="1092"/>
      <c r="AQ219" s="1093"/>
      <c r="AR219" s="1091">
        <f t="shared" si="68"/>
        <v>2250</v>
      </c>
      <c r="AS219" s="1092"/>
      <c r="AT219" s="1092"/>
      <c r="AU219" s="1092"/>
      <c r="AV219" s="1092"/>
      <c r="AW219" s="88"/>
      <c r="AX219" s="89"/>
      <c r="AY219" s="89"/>
      <c r="AZ219" s="90"/>
    </row>
    <row r="220" spans="1:52" ht="19.5" customHeight="1" x14ac:dyDescent="0.3">
      <c r="A220" s="191"/>
      <c r="B220" s="192"/>
      <c r="C220" s="117"/>
      <c r="D220" s="399" t="s">
        <v>137</v>
      </c>
      <c r="E220" s="410" t="s">
        <v>515</v>
      </c>
      <c r="F220" s="411"/>
      <c r="G220" s="412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  <c r="T220" s="413"/>
      <c r="U220" s="413"/>
      <c r="V220" s="1040">
        <v>2</v>
      </c>
      <c r="W220" s="1041"/>
      <c r="X220" s="1042"/>
      <c r="Y220" s="880" t="s">
        <v>18</v>
      </c>
      <c r="Z220" s="881"/>
      <c r="AA220" s="882"/>
      <c r="AB220" s="896">
        <v>7000</v>
      </c>
      <c r="AC220" s="897"/>
      <c r="AD220" s="897"/>
      <c r="AE220" s="898"/>
      <c r="AF220" s="1026">
        <f t="shared" si="66"/>
        <v>14000</v>
      </c>
      <c r="AG220" s="1027"/>
      <c r="AH220" s="1027"/>
      <c r="AI220" s="1028"/>
      <c r="AJ220" s="896">
        <v>600</v>
      </c>
      <c r="AK220" s="897"/>
      <c r="AL220" s="897"/>
      <c r="AM220" s="898"/>
      <c r="AN220" s="1091">
        <f t="shared" si="67"/>
        <v>1200</v>
      </c>
      <c r="AO220" s="1092"/>
      <c r="AP220" s="1092"/>
      <c r="AQ220" s="1093"/>
      <c r="AR220" s="1091">
        <f t="shared" si="68"/>
        <v>15200</v>
      </c>
      <c r="AS220" s="1092"/>
      <c r="AT220" s="1092"/>
      <c r="AU220" s="1092"/>
      <c r="AV220" s="1092"/>
      <c r="AW220" s="88"/>
      <c r="AX220" s="89"/>
      <c r="AY220" s="89"/>
      <c r="AZ220" s="90"/>
    </row>
    <row r="221" spans="1:52" ht="19.5" customHeight="1" x14ac:dyDescent="0.3">
      <c r="A221" s="191"/>
      <c r="B221" s="192"/>
      <c r="C221" s="117"/>
      <c r="D221" s="689" t="s">
        <v>212</v>
      </c>
      <c r="E221" s="782"/>
      <c r="F221" s="782"/>
      <c r="G221" s="782"/>
      <c r="H221" s="782"/>
      <c r="I221" s="782"/>
      <c r="J221" s="782"/>
      <c r="K221" s="782"/>
      <c r="L221" s="782"/>
      <c r="M221" s="782"/>
      <c r="N221" s="782"/>
      <c r="O221" s="782"/>
      <c r="P221" s="782"/>
      <c r="Q221" s="782"/>
      <c r="R221" s="782"/>
      <c r="S221" s="782"/>
      <c r="T221" s="782"/>
      <c r="U221" s="690"/>
      <c r="V221" s="689"/>
      <c r="W221" s="782"/>
      <c r="X221" s="690"/>
      <c r="Y221" s="1111"/>
      <c r="Z221" s="1112"/>
      <c r="AA221" s="1113"/>
      <c r="AB221" s="1011"/>
      <c r="AC221" s="1012"/>
      <c r="AD221" s="1012"/>
      <c r="AE221" s="1013"/>
      <c r="AF221" s="1008">
        <f>SUM(AF214:AF220)</f>
        <v>118130</v>
      </c>
      <c r="AG221" s="1009"/>
      <c r="AH221" s="1009"/>
      <c r="AI221" s="1010"/>
      <c r="AJ221" s="1011"/>
      <c r="AK221" s="1012"/>
      <c r="AL221" s="1012"/>
      <c r="AM221" s="1013"/>
      <c r="AN221" s="1008">
        <f>SUM(AN214:AN220)</f>
        <v>22700</v>
      </c>
      <c r="AO221" s="1009"/>
      <c r="AP221" s="1009"/>
      <c r="AQ221" s="1010"/>
      <c r="AR221" s="773">
        <f>SUM(AR214:AR220)</f>
        <v>140830</v>
      </c>
      <c r="AS221" s="774"/>
      <c r="AT221" s="774"/>
      <c r="AU221" s="774"/>
      <c r="AV221" s="775"/>
      <c r="AW221" s="88"/>
      <c r="AX221" s="89"/>
      <c r="AY221" s="89"/>
      <c r="AZ221" s="90"/>
    </row>
    <row r="222" spans="1:52" ht="19.5" customHeight="1" x14ac:dyDescent="0.3">
      <c r="A222" s="191"/>
      <c r="B222" s="192"/>
      <c r="C222" s="409">
        <v>3.4</v>
      </c>
      <c r="D222" s="405" t="s">
        <v>517</v>
      </c>
      <c r="E222" s="115"/>
      <c r="F222" s="148"/>
      <c r="G222" s="148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689"/>
      <c r="W222" s="782"/>
      <c r="X222" s="690"/>
      <c r="Y222" s="880"/>
      <c r="Z222" s="881"/>
      <c r="AA222" s="882"/>
      <c r="AB222" s="896"/>
      <c r="AC222" s="897"/>
      <c r="AD222" s="897"/>
      <c r="AE222" s="898"/>
      <c r="AF222" s="281"/>
      <c r="AG222" s="282"/>
      <c r="AH222" s="282"/>
      <c r="AI222" s="283"/>
      <c r="AJ222" s="896"/>
      <c r="AK222" s="897"/>
      <c r="AL222" s="897"/>
      <c r="AM222" s="898"/>
      <c r="AN222" s="931"/>
      <c r="AO222" s="932"/>
      <c r="AP222" s="932"/>
      <c r="AQ222" s="933"/>
      <c r="AR222" s="773"/>
      <c r="AS222" s="774"/>
      <c r="AT222" s="774"/>
      <c r="AU222" s="774"/>
      <c r="AV222" s="775"/>
      <c r="AW222" s="88"/>
      <c r="AX222" s="89"/>
      <c r="AY222" s="89"/>
      <c r="AZ222" s="90"/>
    </row>
    <row r="223" spans="1:52" ht="19.5" customHeight="1" x14ac:dyDescent="0.3">
      <c r="A223" s="191"/>
      <c r="B223" s="192"/>
      <c r="C223" s="302"/>
      <c r="D223" s="399" t="s">
        <v>137</v>
      </c>
      <c r="E223" s="252" t="s">
        <v>518</v>
      </c>
      <c r="F223" s="253"/>
      <c r="G223" s="148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040">
        <v>8</v>
      </c>
      <c r="W223" s="1041"/>
      <c r="X223" s="1042"/>
      <c r="Y223" s="1111" t="s">
        <v>284</v>
      </c>
      <c r="Z223" s="1112"/>
      <c r="AA223" s="1113"/>
      <c r="AB223" s="1011">
        <v>898</v>
      </c>
      <c r="AC223" s="1012"/>
      <c r="AD223" s="1012"/>
      <c r="AE223" s="1013"/>
      <c r="AF223" s="1008">
        <f>+V223*AB223</f>
        <v>7184</v>
      </c>
      <c r="AG223" s="1009"/>
      <c r="AH223" s="1009"/>
      <c r="AI223" s="1010"/>
      <c r="AJ223" s="1064" t="s">
        <v>137</v>
      </c>
      <c r="AK223" s="1065"/>
      <c r="AL223" s="1065"/>
      <c r="AM223" s="1066"/>
      <c r="AN223" s="1067" t="s">
        <v>137</v>
      </c>
      <c r="AO223" s="1068"/>
      <c r="AP223" s="1068"/>
      <c r="AQ223" s="1069"/>
      <c r="AR223" s="773">
        <f>+AF223</f>
        <v>7184</v>
      </c>
      <c r="AS223" s="774"/>
      <c r="AT223" s="774"/>
      <c r="AU223" s="774"/>
      <c r="AV223" s="775"/>
      <c r="AW223" s="88"/>
      <c r="AX223" s="89"/>
      <c r="AY223" s="89"/>
      <c r="AZ223" s="90"/>
    </row>
    <row r="224" spans="1:52" ht="19.5" customHeight="1" x14ac:dyDescent="0.3">
      <c r="A224" s="191"/>
      <c r="B224" s="192"/>
      <c r="C224" s="302"/>
      <c r="D224" s="689" t="s">
        <v>215</v>
      </c>
      <c r="E224" s="782"/>
      <c r="F224" s="782"/>
      <c r="G224" s="782"/>
      <c r="H224" s="782"/>
      <c r="I224" s="782"/>
      <c r="J224" s="782"/>
      <c r="K224" s="782"/>
      <c r="L224" s="782"/>
      <c r="M224" s="782"/>
      <c r="N224" s="782"/>
      <c r="O224" s="782"/>
      <c r="P224" s="782"/>
      <c r="Q224" s="782"/>
      <c r="R224" s="782"/>
      <c r="S224" s="782"/>
      <c r="T224" s="782"/>
      <c r="U224" s="690"/>
      <c r="V224" s="689"/>
      <c r="W224" s="782"/>
      <c r="X224" s="690"/>
      <c r="Y224" s="1111"/>
      <c r="Z224" s="1112"/>
      <c r="AA224" s="1113"/>
      <c r="AB224" s="1011"/>
      <c r="AC224" s="1012"/>
      <c r="AD224" s="1012"/>
      <c r="AE224" s="1013"/>
      <c r="AF224" s="1008">
        <f>SUM(AF223)</f>
        <v>7184</v>
      </c>
      <c r="AG224" s="1009"/>
      <c r="AH224" s="1009"/>
      <c r="AI224" s="1010"/>
      <c r="AJ224" s="1011"/>
      <c r="AK224" s="1012"/>
      <c r="AL224" s="1012"/>
      <c r="AM224" s="1013"/>
      <c r="AN224" s="1008"/>
      <c r="AO224" s="1009"/>
      <c r="AP224" s="1009"/>
      <c r="AQ224" s="1010"/>
      <c r="AR224" s="773">
        <f>SUM(AR223)</f>
        <v>7184</v>
      </c>
      <c r="AS224" s="774"/>
      <c r="AT224" s="774"/>
      <c r="AU224" s="774"/>
      <c r="AV224" s="775"/>
      <c r="AW224" s="88"/>
      <c r="AX224" s="89"/>
      <c r="AY224" s="89"/>
      <c r="AZ224" s="90"/>
    </row>
    <row r="225" spans="1:52" ht="19.5" customHeight="1" x14ac:dyDescent="0.3">
      <c r="A225" s="191"/>
      <c r="B225" s="192"/>
      <c r="C225" s="302"/>
      <c r="D225" s="399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689"/>
      <c r="W225" s="782"/>
      <c r="X225" s="690"/>
      <c r="Y225" s="880"/>
      <c r="Z225" s="881"/>
      <c r="AA225" s="882"/>
      <c r="AB225" s="896"/>
      <c r="AC225" s="897"/>
      <c r="AD225" s="897"/>
      <c r="AE225" s="898"/>
      <c r="AF225" s="281"/>
      <c r="AG225" s="282"/>
      <c r="AH225" s="282"/>
      <c r="AI225" s="283"/>
      <c r="AJ225" s="896"/>
      <c r="AK225" s="897"/>
      <c r="AL225" s="897"/>
      <c r="AM225" s="898"/>
      <c r="AN225" s="931"/>
      <c r="AO225" s="932"/>
      <c r="AP225" s="932"/>
      <c r="AQ225" s="933"/>
      <c r="AR225" s="773"/>
      <c r="AS225" s="774"/>
      <c r="AT225" s="774"/>
      <c r="AU225" s="774"/>
      <c r="AV225" s="775"/>
      <c r="AW225" s="88"/>
      <c r="AX225" s="89"/>
      <c r="AY225" s="89"/>
      <c r="AZ225" s="90"/>
    </row>
    <row r="226" spans="1:52" ht="19.5" customHeight="1" x14ac:dyDescent="0.3">
      <c r="A226" s="191"/>
      <c r="B226" s="192"/>
      <c r="C226" s="302"/>
      <c r="D226" s="399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689"/>
      <c r="W226" s="782"/>
      <c r="X226" s="690"/>
      <c r="Y226" s="880"/>
      <c r="Z226" s="881"/>
      <c r="AA226" s="882"/>
      <c r="AB226" s="896"/>
      <c r="AC226" s="897"/>
      <c r="AD226" s="897"/>
      <c r="AE226" s="898"/>
      <c r="AF226" s="281"/>
      <c r="AG226" s="282"/>
      <c r="AH226" s="282"/>
      <c r="AI226" s="283"/>
      <c r="AJ226" s="896"/>
      <c r="AK226" s="897"/>
      <c r="AL226" s="897"/>
      <c r="AM226" s="898"/>
      <c r="AN226" s="931"/>
      <c r="AO226" s="932"/>
      <c r="AP226" s="932"/>
      <c r="AQ226" s="933"/>
      <c r="AR226" s="773"/>
      <c r="AS226" s="774"/>
      <c r="AT226" s="774"/>
      <c r="AU226" s="774"/>
      <c r="AV226" s="775"/>
      <c r="AW226" s="88"/>
      <c r="AX226" s="89"/>
      <c r="AY226" s="89"/>
      <c r="AZ226" s="90"/>
    </row>
    <row r="227" spans="1:52" ht="19.5" customHeight="1" x14ac:dyDescent="0.3">
      <c r="A227" s="121"/>
      <c r="B227" s="122"/>
      <c r="C227" s="302"/>
      <c r="D227" s="399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689"/>
      <c r="W227" s="782"/>
      <c r="X227" s="690"/>
      <c r="Y227" s="880"/>
      <c r="Z227" s="881"/>
      <c r="AA227" s="882"/>
      <c r="AB227" s="896"/>
      <c r="AC227" s="897"/>
      <c r="AD227" s="897"/>
      <c r="AE227" s="898"/>
      <c r="AF227" s="200"/>
      <c r="AG227" s="201"/>
      <c r="AH227" s="201"/>
      <c r="AI227" s="202"/>
      <c r="AJ227" s="896"/>
      <c r="AK227" s="897"/>
      <c r="AL227" s="897"/>
      <c r="AM227" s="898"/>
      <c r="AN227" s="931"/>
      <c r="AO227" s="932"/>
      <c r="AP227" s="932"/>
      <c r="AQ227" s="933"/>
      <c r="AR227" s="773"/>
      <c r="AS227" s="774"/>
      <c r="AT227" s="774"/>
      <c r="AU227" s="774"/>
      <c r="AV227" s="775"/>
      <c r="AW227" s="88"/>
      <c r="AX227" s="89"/>
      <c r="AY227" s="89"/>
      <c r="AZ227" s="90"/>
    </row>
    <row r="228" spans="1:52" ht="19.5" customHeight="1" x14ac:dyDescent="0.3">
      <c r="A228" s="121"/>
      <c r="B228" s="122"/>
      <c r="C228" s="302"/>
      <c r="D228" s="399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689"/>
      <c r="W228" s="782"/>
      <c r="X228" s="690"/>
      <c r="Y228" s="880"/>
      <c r="Z228" s="881"/>
      <c r="AA228" s="882"/>
      <c r="AB228" s="896"/>
      <c r="AC228" s="897"/>
      <c r="AD228" s="897"/>
      <c r="AE228" s="898"/>
      <c r="AF228" s="1188"/>
      <c r="AG228" s="1189"/>
      <c r="AH228" s="1189"/>
      <c r="AI228" s="1190"/>
      <c r="AJ228" s="896"/>
      <c r="AK228" s="897"/>
      <c r="AL228" s="897"/>
      <c r="AM228" s="898"/>
      <c r="AN228" s="931"/>
      <c r="AO228" s="932"/>
      <c r="AP228" s="932"/>
      <c r="AQ228" s="933"/>
      <c r="AR228" s="773"/>
      <c r="AS228" s="774"/>
      <c r="AT228" s="774"/>
      <c r="AU228" s="774"/>
      <c r="AV228" s="775"/>
      <c r="AW228" s="88"/>
      <c r="AX228" s="89"/>
      <c r="AY228" s="89"/>
      <c r="AZ228" s="90"/>
    </row>
    <row r="229" spans="1:52" ht="19.5" customHeight="1" x14ac:dyDescent="0.3">
      <c r="A229" s="121"/>
      <c r="B229" s="122"/>
      <c r="C229" s="302"/>
      <c r="D229" s="399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689"/>
      <c r="W229" s="782"/>
      <c r="X229" s="690"/>
      <c r="Y229" s="880"/>
      <c r="Z229" s="881"/>
      <c r="AA229" s="882"/>
      <c r="AB229" s="896"/>
      <c r="AC229" s="897"/>
      <c r="AD229" s="897"/>
      <c r="AE229" s="898"/>
      <c r="AF229" s="1020"/>
      <c r="AG229" s="1021"/>
      <c r="AH229" s="1021"/>
      <c r="AI229" s="1022"/>
      <c r="AJ229" s="896"/>
      <c r="AK229" s="897"/>
      <c r="AL229" s="897"/>
      <c r="AM229" s="898"/>
      <c r="AN229" s="931"/>
      <c r="AO229" s="932"/>
      <c r="AP229" s="932"/>
      <c r="AQ229" s="933"/>
      <c r="AR229" s="773"/>
      <c r="AS229" s="774"/>
      <c r="AT229" s="774"/>
      <c r="AU229" s="774"/>
      <c r="AV229" s="775"/>
      <c r="AW229" s="88"/>
      <c r="AX229" s="89"/>
      <c r="AY229" s="89"/>
      <c r="AZ229" s="90"/>
    </row>
    <row r="230" spans="1:52" ht="19.5" customHeight="1" x14ac:dyDescent="0.3">
      <c r="A230" s="121"/>
      <c r="B230" s="122"/>
      <c r="C230" s="302"/>
      <c r="D230" s="399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689"/>
      <c r="W230" s="782"/>
      <c r="X230" s="690"/>
      <c r="Y230" s="880"/>
      <c r="Z230" s="881"/>
      <c r="AA230" s="882"/>
      <c r="AB230" s="896"/>
      <c r="AC230" s="897"/>
      <c r="AD230" s="897"/>
      <c r="AE230" s="898"/>
      <c r="AF230" s="1020"/>
      <c r="AG230" s="1021"/>
      <c r="AH230" s="1021"/>
      <c r="AI230" s="1022"/>
      <c r="AJ230" s="896"/>
      <c r="AK230" s="897"/>
      <c r="AL230" s="897"/>
      <c r="AM230" s="898"/>
      <c r="AN230" s="931"/>
      <c r="AO230" s="932"/>
      <c r="AP230" s="932"/>
      <c r="AQ230" s="933"/>
      <c r="AR230" s="773"/>
      <c r="AS230" s="774"/>
      <c r="AT230" s="774"/>
      <c r="AU230" s="774"/>
      <c r="AV230" s="775"/>
      <c r="AW230" s="88"/>
      <c r="AX230" s="89"/>
      <c r="AY230" s="89"/>
      <c r="AZ230" s="90"/>
    </row>
    <row r="231" spans="1:52" ht="19.5" customHeight="1" x14ac:dyDescent="0.3">
      <c r="A231" s="121"/>
      <c r="B231" s="122"/>
      <c r="C231" s="302"/>
      <c r="D231" s="399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689"/>
      <c r="W231" s="782"/>
      <c r="X231" s="690"/>
      <c r="Y231" s="880"/>
      <c r="Z231" s="881"/>
      <c r="AA231" s="882"/>
      <c r="AB231" s="896"/>
      <c r="AC231" s="897"/>
      <c r="AD231" s="897"/>
      <c r="AE231" s="898"/>
      <c r="AF231" s="1020"/>
      <c r="AG231" s="1021"/>
      <c r="AH231" s="1021"/>
      <c r="AI231" s="1022"/>
      <c r="AJ231" s="896"/>
      <c r="AK231" s="897"/>
      <c r="AL231" s="897"/>
      <c r="AM231" s="898"/>
      <c r="AN231" s="931"/>
      <c r="AO231" s="932"/>
      <c r="AP231" s="932"/>
      <c r="AQ231" s="933"/>
      <c r="AR231" s="773"/>
      <c r="AS231" s="774"/>
      <c r="AT231" s="774"/>
      <c r="AU231" s="774"/>
      <c r="AV231" s="775"/>
      <c r="AW231" s="88"/>
      <c r="AX231" s="89"/>
      <c r="AY231" s="89"/>
      <c r="AZ231" s="90"/>
    </row>
    <row r="232" spans="1:52" ht="19.5" customHeight="1" x14ac:dyDescent="0.3">
      <c r="A232" s="121"/>
      <c r="B232" s="122"/>
      <c r="C232" s="302"/>
      <c r="D232" s="399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689"/>
      <c r="W232" s="782"/>
      <c r="X232" s="690"/>
      <c r="Y232" s="880"/>
      <c r="Z232" s="881"/>
      <c r="AA232" s="882"/>
      <c r="AB232" s="896"/>
      <c r="AC232" s="897"/>
      <c r="AD232" s="897"/>
      <c r="AE232" s="898"/>
      <c r="AF232" s="1020"/>
      <c r="AG232" s="1021"/>
      <c r="AH232" s="1021"/>
      <c r="AI232" s="1022"/>
      <c r="AJ232" s="896"/>
      <c r="AK232" s="897"/>
      <c r="AL232" s="897"/>
      <c r="AM232" s="898"/>
      <c r="AN232" s="931"/>
      <c r="AO232" s="932"/>
      <c r="AP232" s="932"/>
      <c r="AQ232" s="933"/>
      <c r="AR232" s="773"/>
      <c r="AS232" s="774"/>
      <c r="AT232" s="774"/>
      <c r="AU232" s="774"/>
      <c r="AV232" s="775"/>
      <c r="AW232" s="1176"/>
      <c r="AX232" s="1172"/>
      <c r="AY232" s="1172"/>
      <c r="AZ232" s="1173"/>
    </row>
    <row r="233" spans="1:52" ht="19.5" customHeight="1" x14ac:dyDescent="0.3">
      <c r="A233" s="121"/>
      <c r="B233" s="122"/>
      <c r="C233" s="302"/>
      <c r="D233" s="399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689"/>
      <c r="W233" s="782"/>
      <c r="X233" s="690"/>
      <c r="Y233" s="880"/>
      <c r="Z233" s="881"/>
      <c r="AA233" s="882"/>
      <c r="AB233" s="896"/>
      <c r="AC233" s="897"/>
      <c r="AD233" s="897"/>
      <c r="AE233" s="898"/>
      <c r="AF233" s="1020"/>
      <c r="AG233" s="1021"/>
      <c r="AH233" s="1021"/>
      <c r="AI233" s="1022"/>
      <c r="AJ233" s="896"/>
      <c r="AK233" s="897"/>
      <c r="AL233" s="897"/>
      <c r="AM233" s="898"/>
      <c r="AN233" s="1058"/>
      <c r="AO233" s="1059"/>
      <c r="AP233" s="1059"/>
      <c r="AQ233" s="1060"/>
      <c r="AR233" s="773"/>
      <c r="AS233" s="774"/>
      <c r="AT233" s="774"/>
      <c r="AU233" s="774"/>
      <c r="AV233" s="775"/>
      <c r="AW233" s="1176"/>
      <c r="AX233" s="1172"/>
      <c r="AY233" s="1172"/>
      <c r="AZ233" s="1173"/>
    </row>
    <row r="234" spans="1:52" ht="19.5" customHeight="1" x14ac:dyDescent="0.3">
      <c r="A234" s="121"/>
      <c r="B234" s="122"/>
      <c r="C234" s="302"/>
      <c r="D234" s="399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689"/>
      <c r="W234" s="782"/>
      <c r="X234" s="690"/>
      <c r="Y234" s="880"/>
      <c r="Z234" s="881"/>
      <c r="AA234" s="882"/>
      <c r="AB234" s="896"/>
      <c r="AC234" s="897"/>
      <c r="AD234" s="897"/>
      <c r="AE234" s="898"/>
      <c r="AF234" s="1020"/>
      <c r="AG234" s="1021"/>
      <c r="AH234" s="1021"/>
      <c r="AI234" s="1022"/>
      <c r="AJ234" s="896"/>
      <c r="AK234" s="897"/>
      <c r="AL234" s="897"/>
      <c r="AM234" s="898"/>
      <c r="AN234" s="1058"/>
      <c r="AO234" s="1059"/>
      <c r="AP234" s="1059"/>
      <c r="AQ234" s="1060"/>
      <c r="AR234" s="773"/>
      <c r="AS234" s="774"/>
      <c r="AT234" s="774"/>
      <c r="AU234" s="774"/>
      <c r="AV234" s="775"/>
      <c r="AW234" s="1176"/>
      <c r="AX234" s="1172"/>
      <c r="AY234" s="1172"/>
      <c r="AZ234" s="1173"/>
    </row>
    <row r="235" spans="1:52" s="372" customFormat="1" ht="19.5" customHeight="1" x14ac:dyDescent="0.3">
      <c r="A235" s="106"/>
      <c r="B235" s="107"/>
      <c r="C235" s="808" t="s">
        <v>520</v>
      </c>
      <c r="D235" s="804"/>
      <c r="E235" s="804"/>
      <c r="F235" s="804"/>
      <c r="G235" s="804"/>
      <c r="H235" s="804"/>
      <c r="I235" s="804"/>
      <c r="J235" s="804"/>
      <c r="K235" s="804"/>
      <c r="L235" s="804"/>
      <c r="M235" s="804"/>
      <c r="N235" s="804"/>
      <c r="O235" s="804"/>
      <c r="P235" s="804"/>
      <c r="Q235" s="804"/>
      <c r="R235" s="804"/>
      <c r="S235" s="804"/>
      <c r="T235" s="804"/>
      <c r="U235" s="809"/>
      <c r="V235" s="166"/>
      <c r="W235" s="167"/>
      <c r="X235" s="168"/>
      <c r="Y235" s="166"/>
      <c r="Z235" s="167"/>
      <c r="AA235" s="168"/>
      <c r="AB235" s="108"/>
      <c r="AC235" s="109"/>
      <c r="AD235" s="109"/>
      <c r="AE235" s="110"/>
      <c r="AF235" s="998">
        <f>+AF224+AF221+AF212+AF205</f>
        <v>179414</v>
      </c>
      <c r="AG235" s="999"/>
      <c r="AH235" s="999"/>
      <c r="AI235" s="1000"/>
      <c r="AJ235" s="108"/>
      <c r="AK235" s="109"/>
      <c r="AL235" s="109"/>
      <c r="AM235" s="110"/>
      <c r="AN235" s="998">
        <f>+AN221</f>
        <v>22700</v>
      </c>
      <c r="AO235" s="999"/>
      <c r="AP235" s="999"/>
      <c r="AQ235" s="1000"/>
      <c r="AR235" s="1193">
        <f>+AR224+AR221+AR212+AR205</f>
        <v>202114</v>
      </c>
      <c r="AS235" s="1194"/>
      <c r="AT235" s="1194"/>
      <c r="AU235" s="1194"/>
      <c r="AV235" s="1195"/>
      <c r="AW235" s="1335"/>
      <c r="AX235" s="804"/>
      <c r="AY235" s="804"/>
      <c r="AZ235" s="809"/>
    </row>
    <row r="236" spans="1:52" ht="19.5" customHeight="1" x14ac:dyDescent="0.3">
      <c r="A236" s="1029">
        <v>4</v>
      </c>
      <c r="B236" s="1030"/>
      <c r="C236" s="1031" t="s">
        <v>308</v>
      </c>
      <c r="D236" s="1032"/>
      <c r="E236" s="1032"/>
      <c r="F236" s="1032"/>
      <c r="G236" s="1032"/>
      <c r="H236" s="1032"/>
      <c r="I236" s="1032"/>
      <c r="J236" s="1032"/>
      <c r="K236" s="1032"/>
      <c r="L236" s="1032"/>
      <c r="M236" s="1032"/>
      <c r="N236" s="1032"/>
      <c r="O236" s="1032"/>
      <c r="P236" s="1032"/>
      <c r="Q236" s="1032"/>
      <c r="R236" s="1032"/>
      <c r="S236" s="1032"/>
      <c r="T236" s="1032"/>
      <c r="U236" s="1033"/>
      <c r="V236" s="689"/>
      <c r="W236" s="782"/>
      <c r="X236" s="690"/>
      <c r="Y236" s="880"/>
      <c r="Z236" s="881"/>
      <c r="AA236" s="882"/>
      <c r="AB236" s="896"/>
      <c r="AC236" s="897"/>
      <c r="AD236" s="897"/>
      <c r="AE236" s="898"/>
      <c r="AF236" s="1020"/>
      <c r="AG236" s="1021"/>
      <c r="AH236" s="1021"/>
      <c r="AI236" s="1022"/>
      <c r="AJ236" s="896"/>
      <c r="AK236" s="897"/>
      <c r="AL236" s="897"/>
      <c r="AM236" s="898"/>
      <c r="AN236" s="1058"/>
      <c r="AO236" s="1059"/>
      <c r="AP236" s="1059"/>
      <c r="AQ236" s="1060"/>
      <c r="AR236" s="773"/>
      <c r="AS236" s="774"/>
      <c r="AT236" s="774"/>
      <c r="AU236" s="774"/>
      <c r="AV236" s="775"/>
      <c r="AW236" s="1176"/>
      <c r="AX236" s="1172"/>
      <c r="AY236" s="1172"/>
      <c r="AZ236" s="1173"/>
    </row>
    <row r="237" spans="1:52" ht="19.5" customHeight="1" x14ac:dyDescent="0.3">
      <c r="A237" s="121"/>
      <c r="B237" s="122"/>
      <c r="C237" s="409">
        <v>4.0999999999999996</v>
      </c>
      <c r="D237" s="405" t="s">
        <v>239</v>
      </c>
      <c r="E237" s="195"/>
      <c r="F237" s="19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689"/>
      <c r="W237" s="782"/>
      <c r="X237" s="690"/>
      <c r="Y237" s="880"/>
      <c r="Z237" s="881"/>
      <c r="AA237" s="882"/>
      <c r="AB237" s="896"/>
      <c r="AC237" s="897"/>
      <c r="AD237" s="897"/>
      <c r="AE237" s="898"/>
      <c r="AF237" s="1020"/>
      <c r="AG237" s="1021"/>
      <c r="AH237" s="1021"/>
      <c r="AI237" s="1022"/>
      <c r="AJ237" s="896"/>
      <c r="AK237" s="897"/>
      <c r="AL237" s="897"/>
      <c r="AM237" s="898"/>
      <c r="AN237" s="1058"/>
      <c r="AO237" s="1059"/>
      <c r="AP237" s="1059"/>
      <c r="AQ237" s="1060"/>
      <c r="AR237" s="1058"/>
      <c r="AS237" s="1059"/>
      <c r="AT237" s="1059"/>
      <c r="AU237" s="1059"/>
      <c r="AV237" s="1059"/>
      <c r="AW237" s="88"/>
      <c r="AX237" s="89"/>
      <c r="AY237" s="89"/>
      <c r="AZ237" s="90"/>
    </row>
    <row r="238" spans="1:52" ht="19.5" customHeight="1" x14ac:dyDescent="0.3">
      <c r="A238" s="121"/>
      <c r="B238" s="122"/>
      <c r="C238" s="117"/>
      <c r="D238" s="399" t="s">
        <v>137</v>
      </c>
      <c r="E238" s="1006" t="s">
        <v>524</v>
      </c>
      <c r="F238" s="1006"/>
      <c r="G238" s="1006"/>
      <c r="H238" s="1006"/>
      <c r="I238" s="1006"/>
      <c r="J238" s="1006"/>
      <c r="K238" s="1006"/>
      <c r="L238" s="1006"/>
      <c r="M238" s="1006"/>
      <c r="N238" s="1006"/>
      <c r="O238" s="1006"/>
      <c r="P238" s="1006"/>
      <c r="Q238" s="1006"/>
      <c r="R238" s="1006"/>
      <c r="S238" s="1006"/>
      <c r="T238" s="1006"/>
      <c r="U238" s="1007"/>
      <c r="V238" s="955">
        <v>272</v>
      </c>
      <c r="W238" s="956"/>
      <c r="X238" s="957"/>
      <c r="Y238" s="880" t="s">
        <v>18</v>
      </c>
      <c r="Z238" s="881"/>
      <c r="AA238" s="882"/>
      <c r="AB238" s="896">
        <v>590</v>
      </c>
      <c r="AC238" s="897"/>
      <c r="AD238" s="897"/>
      <c r="AE238" s="898"/>
      <c r="AF238" s="1014">
        <f>+V238*AB238</f>
        <v>160480</v>
      </c>
      <c r="AG238" s="1015"/>
      <c r="AH238" s="1015"/>
      <c r="AI238" s="1016"/>
      <c r="AJ238" s="896">
        <v>115</v>
      </c>
      <c r="AK238" s="897"/>
      <c r="AL238" s="897"/>
      <c r="AM238" s="898"/>
      <c r="AN238" s="1100">
        <f>+AJ238*V238</f>
        <v>31280</v>
      </c>
      <c r="AO238" s="1101"/>
      <c r="AP238" s="1101"/>
      <c r="AQ238" s="1102"/>
      <c r="AR238" s="1103">
        <f>+AF238+AN238</f>
        <v>191760</v>
      </c>
      <c r="AS238" s="1104"/>
      <c r="AT238" s="1104"/>
      <c r="AU238" s="1104"/>
      <c r="AV238" s="1104"/>
      <c r="AW238" s="88"/>
      <c r="AX238" s="89"/>
      <c r="AY238" s="89"/>
      <c r="AZ238" s="90"/>
    </row>
    <row r="239" spans="1:52" ht="19.5" customHeight="1" x14ac:dyDescent="0.3">
      <c r="A239" s="121"/>
      <c r="B239" s="122"/>
      <c r="C239" s="117"/>
      <c r="D239" s="399" t="s">
        <v>137</v>
      </c>
      <c r="E239" s="1006" t="s">
        <v>525</v>
      </c>
      <c r="F239" s="1006"/>
      <c r="G239" s="1006"/>
      <c r="H239" s="1006"/>
      <c r="I239" s="1006"/>
      <c r="J239" s="1006"/>
      <c r="K239" s="1006"/>
      <c r="L239" s="1006"/>
      <c r="M239" s="1006"/>
      <c r="N239" s="1006"/>
      <c r="O239" s="1006"/>
      <c r="P239" s="1006"/>
      <c r="Q239" s="1006"/>
      <c r="R239" s="1006"/>
      <c r="S239" s="1006"/>
      <c r="T239" s="1006"/>
      <c r="U239" s="1007"/>
      <c r="V239" s="955">
        <v>28</v>
      </c>
      <c r="W239" s="956"/>
      <c r="X239" s="957"/>
      <c r="Y239" s="880" t="s">
        <v>18</v>
      </c>
      <c r="Z239" s="881"/>
      <c r="AA239" s="882"/>
      <c r="AB239" s="896">
        <v>520</v>
      </c>
      <c r="AC239" s="897"/>
      <c r="AD239" s="897"/>
      <c r="AE239" s="898"/>
      <c r="AF239" s="1014">
        <f t="shared" ref="AF239:AF242" si="69">+V239*AB239</f>
        <v>14560</v>
      </c>
      <c r="AG239" s="1015"/>
      <c r="AH239" s="1015"/>
      <c r="AI239" s="1016"/>
      <c r="AJ239" s="896">
        <v>115</v>
      </c>
      <c r="AK239" s="897"/>
      <c r="AL239" s="897"/>
      <c r="AM239" s="898"/>
      <c r="AN239" s="1100">
        <f t="shared" ref="AN239:AN242" si="70">+AJ239*V239</f>
        <v>3220</v>
      </c>
      <c r="AO239" s="1101"/>
      <c r="AP239" s="1101"/>
      <c r="AQ239" s="1102"/>
      <c r="AR239" s="1103">
        <f t="shared" ref="AR239:AR242" si="71">+AF239+AN239</f>
        <v>17780</v>
      </c>
      <c r="AS239" s="1104"/>
      <c r="AT239" s="1104"/>
      <c r="AU239" s="1104"/>
      <c r="AV239" s="1104"/>
      <c r="AW239" s="88"/>
      <c r="AX239" s="89"/>
      <c r="AY239" s="89"/>
      <c r="AZ239" s="90"/>
    </row>
    <row r="240" spans="1:52" ht="19.5" customHeight="1" x14ac:dyDescent="0.3">
      <c r="A240" s="121"/>
      <c r="B240" s="122"/>
      <c r="C240" s="117"/>
      <c r="D240" s="399" t="s">
        <v>137</v>
      </c>
      <c r="E240" s="1006" t="s">
        <v>526</v>
      </c>
      <c r="F240" s="1006"/>
      <c r="G240" s="1006"/>
      <c r="H240" s="1006"/>
      <c r="I240" s="1006"/>
      <c r="J240" s="1006"/>
      <c r="K240" s="1006"/>
      <c r="L240" s="1006"/>
      <c r="M240" s="1006"/>
      <c r="N240" s="1006"/>
      <c r="O240" s="1006"/>
      <c r="P240" s="1006"/>
      <c r="Q240" s="1006"/>
      <c r="R240" s="1006"/>
      <c r="S240" s="1006"/>
      <c r="T240" s="1006"/>
      <c r="U240" s="1007"/>
      <c r="V240" s="955">
        <v>5</v>
      </c>
      <c r="W240" s="956"/>
      <c r="X240" s="957"/>
      <c r="Y240" s="880" t="s">
        <v>18</v>
      </c>
      <c r="Z240" s="881"/>
      <c r="AA240" s="882"/>
      <c r="AB240" s="896">
        <v>1495</v>
      </c>
      <c r="AC240" s="897"/>
      <c r="AD240" s="897"/>
      <c r="AE240" s="898"/>
      <c r="AF240" s="1014">
        <f t="shared" si="69"/>
        <v>7475</v>
      </c>
      <c r="AG240" s="1015"/>
      <c r="AH240" s="1015"/>
      <c r="AI240" s="1016"/>
      <c r="AJ240" s="896">
        <v>115</v>
      </c>
      <c r="AK240" s="897"/>
      <c r="AL240" s="897"/>
      <c r="AM240" s="898"/>
      <c r="AN240" s="1100">
        <f t="shared" si="70"/>
        <v>575</v>
      </c>
      <c r="AO240" s="1101"/>
      <c r="AP240" s="1101"/>
      <c r="AQ240" s="1102"/>
      <c r="AR240" s="1103">
        <f t="shared" si="71"/>
        <v>8050</v>
      </c>
      <c r="AS240" s="1104"/>
      <c r="AT240" s="1104"/>
      <c r="AU240" s="1104"/>
      <c r="AV240" s="1104"/>
      <c r="AW240" s="88"/>
      <c r="AX240" s="89"/>
      <c r="AY240" s="89"/>
      <c r="AZ240" s="90"/>
    </row>
    <row r="241" spans="1:52" ht="19.5" customHeight="1" x14ac:dyDescent="0.3">
      <c r="A241" s="121"/>
      <c r="B241" s="122"/>
      <c r="C241" s="117"/>
      <c r="D241" s="399" t="s">
        <v>137</v>
      </c>
      <c r="E241" s="1006" t="s">
        <v>528</v>
      </c>
      <c r="F241" s="1006"/>
      <c r="G241" s="1006"/>
      <c r="H241" s="1006"/>
      <c r="I241" s="1006"/>
      <c r="J241" s="1006"/>
      <c r="K241" s="1006"/>
      <c r="L241" s="1006"/>
      <c r="M241" s="1006"/>
      <c r="N241" s="1006"/>
      <c r="O241" s="1006"/>
      <c r="P241" s="1006"/>
      <c r="Q241" s="1006"/>
      <c r="R241" s="1006"/>
      <c r="S241" s="1006"/>
      <c r="T241" s="1006"/>
      <c r="U241" s="1007"/>
      <c r="V241" s="955">
        <v>18</v>
      </c>
      <c r="W241" s="956"/>
      <c r="X241" s="957"/>
      <c r="Y241" s="880" t="s">
        <v>18</v>
      </c>
      <c r="Z241" s="881"/>
      <c r="AA241" s="882"/>
      <c r="AB241" s="896">
        <v>380</v>
      </c>
      <c r="AC241" s="897"/>
      <c r="AD241" s="897"/>
      <c r="AE241" s="898"/>
      <c r="AF241" s="1014">
        <f t="shared" si="69"/>
        <v>6840</v>
      </c>
      <c r="AG241" s="1015"/>
      <c r="AH241" s="1015"/>
      <c r="AI241" s="1016"/>
      <c r="AJ241" s="896">
        <v>115</v>
      </c>
      <c r="AK241" s="897"/>
      <c r="AL241" s="897"/>
      <c r="AM241" s="898"/>
      <c r="AN241" s="1100">
        <f t="shared" si="70"/>
        <v>2070</v>
      </c>
      <c r="AO241" s="1101"/>
      <c r="AP241" s="1101"/>
      <c r="AQ241" s="1102"/>
      <c r="AR241" s="1103">
        <f t="shared" si="71"/>
        <v>8910</v>
      </c>
      <c r="AS241" s="1104"/>
      <c r="AT241" s="1104"/>
      <c r="AU241" s="1104"/>
      <c r="AV241" s="1104"/>
      <c r="AW241" s="88"/>
      <c r="AX241" s="89"/>
      <c r="AY241" s="89"/>
      <c r="AZ241" s="90"/>
    </row>
    <row r="242" spans="1:52" ht="19.5" customHeight="1" x14ac:dyDescent="0.3">
      <c r="A242" s="191"/>
      <c r="B242" s="192"/>
      <c r="C242" s="117"/>
      <c r="D242" s="399" t="s">
        <v>137</v>
      </c>
      <c r="E242" s="410" t="s">
        <v>527</v>
      </c>
      <c r="F242" s="411"/>
      <c r="G242" s="414"/>
      <c r="H242" s="414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955">
        <v>4</v>
      </c>
      <c r="W242" s="956"/>
      <c r="X242" s="957"/>
      <c r="Y242" s="880" t="s">
        <v>18</v>
      </c>
      <c r="Z242" s="881"/>
      <c r="AA242" s="882"/>
      <c r="AB242" s="896">
        <v>400</v>
      </c>
      <c r="AC242" s="897"/>
      <c r="AD242" s="897"/>
      <c r="AE242" s="898"/>
      <c r="AF242" s="1014">
        <f t="shared" si="69"/>
        <v>1600</v>
      </c>
      <c r="AG242" s="1015"/>
      <c r="AH242" s="1015"/>
      <c r="AI242" s="1016"/>
      <c r="AJ242" s="896">
        <v>150</v>
      </c>
      <c r="AK242" s="897"/>
      <c r="AL242" s="897"/>
      <c r="AM242" s="898"/>
      <c r="AN242" s="1100">
        <f t="shared" si="70"/>
        <v>600</v>
      </c>
      <c r="AO242" s="1101"/>
      <c r="AP242" s="1101"/>
      <c r="AQ242" s="1102"/>
      <c r="AR242" s="1103">
        <f t="shared" si="71"/>
        <v>2200</v>
      </c>
      <c r="AS242" s="1104"/>
      <c r="AT242" s="1104"/>
      <c r="AU242" s="1104"/>
      <c r="AV242" s="1104"/>
      <c r="AW242" s="119"/>
      <c r="AX242" s="120"/>
      <c r="AY242" s="120"/>
      <c r="AZ242" s="158"/>
    </row>
    <row r="243" spans="1:52" ht="19.5" customHeight="1" x14ac:dyDescent="0.3">
      <c r="A243" s="191"/>
      <c r="B243" s="192"/>
      <c r="C243" s="117"/>
      <c r="D243" s="689" t="s">
        <v>245</v>
      </c>
      <c r="E243" s="782"/>
      <c r="F243" s="782"/>
      <c r="G243" s="782"/>
      <c r="H243" s="782"/>
      <c r="I243" s="782"/>
      <c r="J243" s="782"/>
      <c r="K243" s="782"/>
      <c r="L243" s="782"/>
      <c r="M243" s="782"/>
      <c r="N243" s="782"/>
      <c r="O243" s="782"/>
      <c r="P243" s="782"/>
      <c r="Q243" s="782"/>
      <c r="R243" s="782"/>
      <c r="S243" s="782"/>
      <c r="T243" s="782"/>
      <c r="U243" s="690"/>
      <c r="V243" s="689"/>
      <c r="W243" s="782"/>
      <c r="X243" s="690"/>
      <c r="Y243" s="1111"/>
      <c r="Z243" s="1112"/>
      <c r="AA243" s="1113"/>
      <c r="AB243" s="1011"/>
      <c r="AC243" s="1012"/>
      <c r="AD243" s="1012"/>
      <c r="AE243" s="1013"/>
      <c r="AF243" s="1017">
        <f>SUM(AF238:AF242)</f>
        <v>190955</v>
      </c>
      <c r="AG243" s="1018"/>
      <c r="AH243" s="1018"/>
      <c r="AI243" s="1019"/>
      <c r="AJ243" s="1011"/>
      <c r="AK243" s="1012"/>
      <c r="AL243" s="1012"/>
      <c r="AM243" s="1013"/>
      <c r="AN243" s="1182">
        <f>SUM(AN238:AN242)</f>
        <v>37745</v>
      </c>
      <c r="AO243" s="1183"/>
      <c r="AP243" s="1183"/>
      <c r="AQ243" s="1184"/>
      <c r="AR243" s="1182">
        <f>SUM(AR238:AR242)</f>
        <v>228700</v>
      </c>
      <c r="AS243" s="1183"/>
      <c r="AT243" s="1183"/>
      <c r="AU243" s="1183"/>
      <c r="AV243" s="1183"/>
      <c r="AW243" s="88"/>
      <c r="AX243" s="89"/>
      <c r="AY243" s="89"/>
      <c r="AZ243" s="90"/>
    </row>
    <row r="244" spans="1:52" ht="19.5" customHeight="1" x14ac:dyDescent="0.3">
      <c r="A244" s="121"/>
      <c r="B244" s="122"/>
      <c r="C244" s="409">
        <v>4.2</v>
      </c>
      <c r="D244" s="405" t="s">
        <v>529</v>
      </c>
      <c r="E244" s="115"/>
      <c r="F244" s="148"/>
      <c r="G244" s="148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689"/>
      <c r="W244" s="782"/>
      <c r="X244" s="690"/>
      <c r="Y244" s="880"/>
      <c r="Z244" s="881"/>
      <c r="AA244" s="882"/>
      <c r="AB244" s="896"/>
      <c r="AC244" s="897"/>
      <c r="AD244" s="897"/>
      <c r="AE244" s="898"/>
      <c r="AF244" s="776"/>
      <c r="AG244" s="902"/>
      <c r="AH244" s="902"/>
      <c r="AI244" s="903"/>
      <c r="AJ244" s="896"/>
      <c r="AK244" s="897"/>
      <c r="AL244" s="897"/>
      <c r="AM244" s="898"/>
      <c r="AN244" s="931"/>
      <c r="AO244" s="932"/>
      <c r="AP244" s="932"/>
      <c r="AQ244" s="933"/>
      <c r="AR244" s="773"/>
      <c r="AS244" s="774"/>
      <c r="AT244" s="774"/>
      <c r="AU244" s="774"/>
      <c r="AV244" s="775"/>
      <c r="AW244" s="88"/>
      <c r="AX244" s="89"/>
      <c r="AY244" s="89"/>
      <c r="AZ244" s="90"/>
    </row>
    <row r="245" spans="1:52" ht="19.5" customHeight="1" x14ac:dyDescent="0.3">
      <c r="A245" s="121"/>
      <c r="B245" s="122"/>
      <c r="C245" s="117"/>
      <c r="D245" s="399" t="s">
        <v>137</v>
      </c>
      <c r="E245" s="252" t="s">
        <v>530</v>
      </c>
      <c r="F245" s="253"/>
      <c r="G245" s="148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955">
        <v>158</v>
      </c>
      <c r="W245" s="956"/>
      <c r="X245" s="957"/>
      <c r="Y245" s="880" t="s">
        <v>267</v>
      </c>
      <c r="Z245" s="881"/>
      <c r="AA245" s="882"/>
      <c r="AB245" s="896">
        <v>95</v>
      </c>
      <c r="AC245" s="897"/>
      <c r="AD245" s="897"/>
      <c r="AE245" s="898"/>
      <c r="AF245" s="776">
        <f>AB245*V245</f>
        <v>15010</v>
      </c>
      <c r="AG245" s="902"/>
      <c r="AH245" s="902"/>
      <c r="AI245" s="903"/>
      <c r="AJ245" s="896">
        <v>80</v>
      </c>
      <c r="AK245" s="897"/>
      <c r="AL245" s="897"/>
      <c r="AM245" s="898"/>
      <c r="AN245" s="931">
        <f>+AJ245*V245</f>
        <v>12640</v>
      </c>
      <c r="AO245" s="932"/>
      <c r="AP245" s="932"/>
      <c r="AQ245" s="933"/>
      <c r="AR245" s="773">
        <f>+AF245+AN245</f>
        <v>27650</v>
      </c>
      <c r="AS245" s="774"/>
      <c r="AT245" s="774"/>
      <c r="AU245" s="774"/>
      <c r="AV245" s="775"/>
      <c r="AW245" s="88"/>
      <c r="AX245" s="89"/>
      <c r="AY245" s="89"/>
      <c r="AZ245" s="90"/>
    </row>
    <row r="246" spans="1:52" ht="19.5" customHeight="1" x14ac:dyDescent="0.3">
      <c r="A246" s="689"/>
      <c r="B246" s="690"/>
      <c r="C246" s="117"/>
      <c r="D246" s="399" t="s">
        <v>137</v>
      </c>
      <c r="E246" s="252" t="s">
        <v>531</v>
      </c>
      <c r="F246" s="253"/>
      <c r="G246" s="148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955">
        <v>12</v>
      </c>
      <c r="W246" s="956"/>
      <c r="X246" s="957"/>
      <c r="Y246" s="880" t="s">
        <v>267</v>
      </c>
      <c r="Z246" s="881"/>
      <c r="AA246" s="882"/>
      <c r="AB246" s="896">
        <v>195</v>
      </c>
      <c r="AC246" s="897"/>
      <c r="AD246" s="897"/>
      <c r="AE246" s="898"/>
      <c r="AF246" s="776">
        <f t="shared" ref="AF246:AF247" si="72">AB246*V246</f>
        <v>2340</v>
      </c>
      <c r="AG246" s="902"/>
      <c r="AH246" s="902"/>
      <c r="AI246" s="903"/>
      <c r="AJ246" s="896">
        <v>85</v>
      </c>
      <c r="AK246" s="897"/>
      <c r="AL246" s="897"/>
      <c r="AM246" s="898"/>
      <c r="AN246" s="931">
        <f t="shared" ref="AN246:AN247" si="73">+AJ246*V246</f>
        <v>1020</v>
      </c>
      <c r="AO246" s="932"/>
      <c r="AP246" s="932"/>
      <c r="AQ246" s="933"/>
      <c r="AR246" s="773">
        <f t="shared" ref="AR246:AR247" si="74">+AF246+AN246</f>
        <v>3360</v>
      </c>
      <c r="AS246" s="774"/>
      <c r="AT246" s="774"/>
      <c r="AU246" s="774"/>
      <c r="AV246" s="775"/>
      <c r="AW246" s="88"/>
      <c r="AX246" s="89"/>
      <c r="AY246" s="89"/>
      <c r="AZ246" s="90"/>
    </row>
    <row r="247" spans="1:52" ht="19.5" customHeight="1" x14ac:dyDescent="0.3">
      <c r="A247" s="689"/>
      <c r="B247" s="690"/>
      <c r="C247" s="117"/>
      <c r="D247" s="399" t="s">
        <v>137</v>
      </c>
      <c r="E247" s="252" t="s">
        <v>532</v>
      </c>
      <c r="F247" s="253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60"/>
      <c r="V247" s="955">
        <v>32</v>
      </c>
      <c r="W247" s="956"/>
      <c r="X247" s="957"/>
      <c r="Y247" s="880" t="s">
        <v>267</v>
      </c>
      <c r="Z247" s="881"/>
      <c r="AA247" s="882"/>
      <c r="AB247" s="896">
        <v>170</v>
      </c>
      <c r="AC247" s="897"/>
      <c r="AD247" s="897"/>
      <c r="AE247" s="898"/>
      <c r="AF247" s="776">
        <f t="shared" si="72"/>
        <v>5440</v>
      </c>
      <c r="AG247" s="902"/>
      <c r="AH247" s="902"/>
      <c r="AI247" s="903"/>
      <c r="AJ247" s="896">
        <v>90</v>
      </c>
      <c r="AK247" s="897"/>
      <c r="AL247" s="897"/>
      <c r="AM247" s="898"/>
      <c r="AN247" s="931">
        <f t="shared" si="73"/>
        <v>2880</v>
      </c>
      <c r="AO247" s="932"/>
      <c r="AP247" s="932"/>
      <c r="AQ247" s="933"/>
      <c r="AR247" s="773">
        <f t="shared" si="74"/>
        <v>8320</v>
      </c>
      <c r="AS247" s="774"/>
      <c r="AT247" s="774"/>
      <c r="AU247" s="774"/>
      <c r="AV247" s="775"/>
      <c r="AW247" s="88"/>
      <c r="AX247" s="89"/>
      <c r="AY247" s="89"/>
      <c r="AZ247" s="90"/>
    </row>
    <row r="248" spans="1:52" ht="19.5" customHeight="1" x14ac:dyDescent="0.3">
      <c r="A248" s="121"/>
      <c r="B248" s="122"/>
      <c r="C248" s="117"/>
      <c r="D248" s="689" t="s">
        <v>248</v>
      </c>
      <c r="E248" s="782"/>
      <c r="F248" s="782"/>
      <c r="G248" s="782"/>
      <c r="H248" s="782"/>
      <c r="I248" s="782"/>
      <c r="J248" s="782"/>
      <c r="K248" s="782"/>
      <c r="L248" s="782"/>
      <c r="M248" s="782"/>
      <c r="N248" s="782"/>
      <c r="O248" s="782"/>
      <c r="P248" s="782"/>
      <c r="Q248" s="782"/>
      <c r="R248" s="782"/>
      <c r="S248" s="782"/>
      <c r="T248" s="782"/>
      <c r="U248" s="690"/>
      <c r="V248" s="1040"/>
      <c r="W248" s="1041"/>
      <c r="X248" s="1042"/>
      <c r="Y248" s="1111"/>
      <c r="Z248" s="1112"/>
      <c r="AA248" s="1113"/>
      <c r="AB248" s="1011"/>
      <c r="AC248" s="1012"/>
      <c r="AD248" s="1012"/>
      <c r="AE248" s="1013"/>
      <c r="AF248" s="1008">
        <f>SUM(AF245:AF247)</f>
        <v>22790</v>
      </c>
      <c r="AG248" s="1009"/>
      <c r="AH248" s="1009"/>
      <c r="AI248" s="1010"/>
      <c r="AJ248" s="1011"/>
      <c r="AK248" s="1012"/>
      <c r="AL248" s="1012"/>
      <c r="AM248" s="1013"/>
      <c r="AN248" s="1008">
        <f>SUM(AN245:AN247)</f>
        <v>16540</v>
      </c>
      <c r="AO248" s="1009"/>
      <c r="AP248" s="1009"/>
      <c r="AQ248" s="1010"/>
      <c r="AR248" s="773">
        <f>SUM(AR245:AR247)</f>
        <v>39330</v>
      </c>
      <c r="AS248" s="774"/>
      <c r="AT248" s="774"/>
      <c r="AU248" s="774"/>
      <c r="AV248" s="775"/>
      <c r="AW248" s="88"/>
      <c r="AX248" s="89"/>
      <c r="AY248" s="89"/>
      <c r="AZ248" s="90"/>
    </row>
    <row r="249" spans="1:52" ht="19.5" customHeight="1" x14ac:dyDescent="0.3">
      <c r="A249" s="121"/>
      <c r="B249" s="122"/>
      <c r="C249" s="409">
        <v>4.3</v>
      </c>
      <c r="D249" s="405" t="s">
        <v>249</v>
      </c>
      <c r="E249" s="115"/>
      <c r="F249" s="148"/>
      <c r="G249" s="148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955"/>
      <c r="W249" s="956"/>
      <c r="X249" s="957"/>
      <c r="Y249" s="880"/>
      <c r="Z249" s="881"/>
      <c r="AA249" s="882"/>
      <c r="AB249" s="896"/>
      <c r="AC249" s="897"/>
      <c r="AD249" s="897"/>
      <c r="AE249" s="898"/>
      <c r="AF249" s="776"/>
      <c r="AG249" s="902"/>
      <c r="AH249" s="902"/>
      <c r="AI249" s="903"/>
      <c r="AJ249" s="896"/>
      <c r="AK249" s="897"/>
      <c r="AL249" s="897"/>
      <c r="AM249" s="898"/>
      <c r="AN249" s="931"/>
      <c r="AO249" s="932"/>
      <c r="AP249" s="932"/>
      <c r="AQ249" s="933"/>
      <c r="AR249" s="773"/>
      <c r="AS249" s="774"/>
      <c r="AT249" s="774"/>
      <c r="AU249" s="774"/>
      <c r="AV249" s="775"/>
      <c r="AW249" s="88"/>
      <c r="AX249" s="89"/>
      <c r="AY249" s="89"/>
      <c r="AZ249" s="90"/>
    </row>
    <row r="250" spans="1:52" ht="19.5" customHeight="1" x14ac:dyDescent="0.3">
      <c r="A250" s="121"/>
      <c r="B250" s="122"/>
      <c r="C250" s="117"/>
      <c r="D250" s="399" t="s">
        <v>137</v>
      </c>
      <c r="E250" s="252" t="s">
        <v>250</v>
      </c>
      <c r="F250" s="253"/>
      <c r="G250" s="148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955">
        <v>327</v>
      </c>
      <c r="W250" s="956"/>
      <c r="X250" s="957"/>
      <c r="Y250" s="880" t="s">
        <v>267</v>
      </c>
      <c r="Z250" s="881"/>
      <c r="AA250" s="882"/>
      <c r="AB250" s="896">
        <v>82</v>
      </c>
      <c r="AC250" s="897"/>
      <c r="AD250" s="897"/>
      <c r="AE250" s="898"/>
      <c r="AF250" s="776">
        <f>+V250*AB250</f>
        <v>26814</v>
      </c>
      <c r="AG250" s="902"/>
      <c r="AH250" s="902"/>
      <c r="AI250" s="903"/>
      <c r="AJ250" s="896">
        <v>76</v>
      </c>
      <c r="AK250" s="897"/>
      <c r="AL250" s="897"/>
      <c r="AM250" s="898"/>
      <c r="AN250" s="931">
        <f>+AJ250*V250</f>
        <v>24852</v>
      </c>
      <c r="AO250" s="932"/>
      <c r="AP250" s="932"/>
      <c r="AQ250" s="933"/>
      <c r="AR250" s="773">
        <f>+AF250+AN250</f>
        <v>51666</v>
      </c>
      <c r="AS250" s="774"/>
      <c r="AT250" s="774"/>
      <c r="AU250" s="774"/>
      <c r="AV250" s="775"/>
      <c r="AW250" s="88"/>
      <c r="AX250" s="89"/>
      <c r="AY250" s="89"/>
      <c r="AZ250" s="90"/>
    </row>
    <row r="251" spans="1:52" ht="19.5" customHeight="1" x14ac:dyDescent="0.3">
      <c r="A251" s="121"/>
      <c r="B251" s="122"/>
      <c r="C251" s="117"/>
      <c r="D251" s="399" t="s">
        <v>137</v>
      </c>
      <c r="E251" s="252" t="s">
        <v>533</v>
      </c>
      <c r="F251" s="253"/>
      <c r="G251" s="148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955">
        <v>170</v>
      </c>
      <c r="W251" s="956"/>
      <c r="X251" s="957"/>
      <c r="Y251" s="880" t="s">
        <v>267</v>
      </c>
      <c r="Z251" s="881"/>
      <c r="AA251" s="882"/>
      <c r="AB251" s="896">
        <v>145</v>
      </c>
      <c r="AC251" s="897"/>
      <c r="AD251" s="897"/>
      <c r="AE251" s="898"/>
      <c r="AF251" s="776">
        <f t="shared" ref="AF251:AF252" si="75">+V251*AB251</f>
        <v>24650</v>
      </c>
      <c r="AG251" s="902"/>
      <c r="AH251" s="902"/>
      <c r="AI251" s="903"/>
      <c r="AJ251" s="896">
        <v>76</v>
      </c>
      <c r="AK251" s="897"/>
      <c r="AL251" s="897"/>
      <c r="AM251" s="898"/>
      <c r="AN251" s="931">
        <f t="shared" ref="AN251:AN252" si="76">+AJ251*V251</f>
        <v>12920</v>
      </c>
      <c r="AO251" s="932"/>
      <c r="AP251" s="932"/>
      <c r="AQ251" s="933"/>
      <c r="AR251" s="773">
        <f t="shared" ref="AR251:AR252" si="77">+AF251+AN251</f>
        <v>37570</v>
      </c>
      <c r="AS251" s="774"/>
      <c r="AT251" s="774"/>
      <c r="AU251" s="774"/>
      <c r="AV251" s="775"/>
      <c r="AW251" s="88"/>
      <c r="AX251" s="89"/>
      <c r="AY251" s="89"/>
      <c r="AZ251" s="90"/>
    </row>
    <row r="252" spans="1:52" ht="19.5" customHeight="1" x14ac:dyDescent="0.3">
      <c r="A252" s="121"/>
      <c r="B252" s="122"/>
      <c r="C252" s="117"/>
      <c r="D252" s="399" t="s">
        <v>137</v>
      </c>
      <c r="E252" s="252" t="s">
        <v>252</v>
      </c>
      <c r="F252" s="253"/>
      <c r="G252" s="148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955">
        <v>32</v>
      </c>
      <c r="W252" s="956"/>
      <c r="X252" s="957"/>
      <c r="Y252" s="880" t="s">
        <v>267</v>
      </c>
      <c r="Z252" s="881"/>
      <c r="AA252" s="882"/>
      <c r="AB252" s="896">
        <v>420</v>
      </c>
      <c r="AC252" s="897"/>
      <c r="AD252" s="897"/>
      <c r="AE252" s="898"/>
      <c r="AF252" s="776">
        <f t="shared" si="75"/>
        <v>13440</v>
      </c>
      <c r="AG252" s="902"/>
      <c r="AH252" s="902"/>
      <c r="AI252" s="903"/>
      <c r="AJ252" s="896">
        <v>110</v>
      </c>
      <c r="AK252" s="897"/>
      <c r="AL252" s="897"/>
      <c r="AM252" s="898"/>
      <c r="AN252" s="931">
        <f t="shared" si="76"/>
        <v>3520</v>
      </c>
      <c r="AO252" s="932"/>
      <c r="AP252" s="932"/>
      <c r="AQ252" s="933"/>
      <c r="AR252" s="773">
        <f t="shared" si="77"/>
        <v>16960</v>
      </c>
      <c r="AS252" s="774"/>
      <c r="AT252" s="774"/>
      <c r="AU252" s="774"/>
      <c r="AV252" s="775"/>
      <c r="AW252" s="88"/>
      <c r="AX252" s="89"/>
      <c r="AY252" s="89"/>
      <c r="AZ252" s="90"/>
    </row>
    <row r="253" spans="1:52" ht="19.5" customHeight="1" x14ac:dyDescent="0.3">
      <c r="A253" s="121"/>
      <c r="B253" s="122"/>
      <c r="C253" s="117"/>
      <c r="D253" s="689" t="s">
        <v>253</v>
      </c>
      <c r="E253" s="782"/>
      <c r="F253" s="782"/>
      <c r="G253" s="782"/>
      <c r="H253" s="782"/>
      <c r="I253" s="782"/>
      <c r="J253" s="782"/>
      <c r="K253" s="782"/>
      <c r="L253" s="782"/>
      <c r="M253" s="782"/>
      <c r="N253" s="782"/>
      <c r="O253" s="782"/>
      <c r="P253" s="782"/>
      <c r="Q253" s="782"/>
      <c r="R253" s="782"/>
      <c r="S253" s="782"/>
      <c r="T253" s="782"/>
      <c r="U253" s="690"/>
      <c r="V253" s="689"/>
      <c r="W253" s="782"/>
      <c r="X253" s="690"/>
      <c r="Y253" s="1111"/>
      <c r="Z253" s="1112"/>
      <c r="AA253" s="1113"/>
      <c r="AB253" s="1011"/>
      <c r="AC253" s="1012"/>
      <c r="AD253" s="1012"/>
      <c r="AE253" s="1013"/>
      <c r="AF253" s="1008">
        <f>SUM(AF250:AF252)</f>
        <v>64904</v>
      </c>
      <c r="AG253" s="1009"/>
      <c r="AH253" s="1009"/>
      <c r="AI253" s="1010"/>
      <c r="AJ253" s="1011"/>
      <c r="AK253" s="1012"/>
      <c r="AL253" s="1012"/>
      <c r="AM253" s="1013"/>
      <c r="AN253" s="1008">
        <f>SUM(AN250:AN252)</f>
        <v>41292</v>
      </c>
      <c r="AO253" s="1009"/>
      <c r="AP253" s="1009"/>
      <c r="AQ253" s="1010"/>
      <c r="AR253" s="773">
        <f>SUM(AR250:AR252)</f>
        <v>106196</v>
      </c>
      <c r="AS253" s="774"/>
      <c r="AT253" s="774"/>
      <c r="AU253" s="774"/>
      <c r="AV253" s="775"/>
      <c r="AW253" s="88"/>
      <c r="AX253" s="89"/>
      <c r="AY253" s="89"/>
      <c r="AZ253" s="90"/>
    </row>
    <row r="254" spans="1:52" ht="19.5" customHeight="1" x14ac:dyDescent="0.3">
      <c r="A254" s="121"/>
      <c r="B254" s="122"/>
      <c r="C254" s="117"/>
      <c r="D254" s="399"/>
      <c r="E254" s="118"/>
      <c r="F254" s="123"/>
      <c r="G254" s="123"/>
      <c r="H254" s="124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689"/>
      <c r="W254" s="782"/>
      <c r="X254" s="690"/>
      <c r="Y254" s="880"/>
      <c r="Z254" s="881"/>
      <c r="AA254" s="882"/>
      <c r="AB254" s="896"/>
      <c r="AC254" s="897"/>
      <c r="AD254" s="897"/>
      <c r="AE254" s="898"/>
      <c r="AF254" s="896"/>
      <c r="AG254" s="897"/>
      <c r="AH254" s="897"/>
      <c r="AI254" s="898"/>
      <c r="AJ254" s="896"/>
      <c r="AK254" s="897"/>
      <c r="AL254" s="897"/>
      <c r="AM254" s="898"/>
      <c r="AN254" s="931"/>
      <c r="AO254" s="932"/>
      <c r="AP254" s="932"/>
      <c r="AQ254" s="933"/>
      <c r="AR254" s="773"/>
      <c r="AS254" s="774"/>
      <c r="AT254" s="774"/>
      <c r="AU254" s="774"/>
      <c r="AV254" s="775"/>
      <c r="AW254" s="88"/>
      <c r="AX254" s="89"/>
      <c r="AY254" s="89"/>
      <c r="AZ254" s="90"/>
    </row>
    <row r="255" spans="1:52" ht="19.5" customHeight="1" x14ac:dyDescent="0.3">
      <c r="A255" s="121"/>
      <c r="B255" s="122"/>
      <c r="C255" s="409">
        <v>4.4000000000000004</v>
      </c>
      <c r="D255" s="394" t="s">
        <v>254</v>
      </c>
      <c r="E255" s="112"/>
      <c r="F255" s="123"/>
      <c r="G255" s="123"/>
      <c r="H255" s="124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689"/>
      <c r="W255" s="782"/>
      <c r="X255" s="690"/>
      <c r="Y255" s="880"/>
      <c r="Z255" s="881"/>
      <c r="AA255" s="882"/>
      <c r="AB255" s="896"/>
      <c r="AC255" s="897"/>
      <c r="AD255" s="897"/>
      <c r="AE255" s="898"/>
      <c r="AF255" s="1188"/>
      <c r="AG255" s="1189"/>
      <c r="AH255" s="1189"/>
      <c r="AI255" s="1190"/>
      <c r="AJ255" s="896"/>
      <c r="AK255" s="897"/>
      <c r="AL255" s="897"/>
      <c r="AM255" s="898"/>
      <c r="AN255" s="931"/>
      <c r="AO255" s="932"/>
      <c r="AP255" s="932"/>
      <c r="AQ255" s="933"/>
      <c r="AR255" s="773"/>
      <c r="AS255" s="774"/>
      <c r="AT255" s="774"/>
      <c r="AU255" s="774"/>
      <c r="AV255" s="775"/>
      <c r="AW255" s="88"/>
      <c r="AX255" s="89"/>
      <c r="AY255" s="89"/>
      <c r="AZ255" s="90"/>
    </row>
    <row r="256" spans="1:52" ht="19.5" customHeight="1" x14ac:dyDescent="0.3">
      <c r="A256" s="121"/>
      <c r="B256" s="122"/>
      <c r="C256" s="117"/>
      <c r="D256" s="399" t="s">
        <v>137</v>
      </c>
      <c r="E256" s="252" t="s">
        <v>534</v>
      </c>
      <c r="F256" s="415"/>
      <c r="G256" s="123"/>
      <c r="H256" s="124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649">
        <v>4</v>
      </c>
      <c r="W256" s="650"/>
      <c r="X256" s="651"/>
      <c r="Y256" s="1111" t="s">
        <v>18</v>
      </c>
      <c r="Z256" s="1112"/>
      <c r="AA256" s="1113"/>
      <c r="AB256" s="1011">
        <v>7250</v>
      </c>
      <c r="AC256" s="1012"/>
      <c r="AD256" s="1012"/>
      <c r="AE256" s="1013"/>
      <c r="AF256" s="1088">
        <f>+V256*AB256</f>
        <v>29000</v>
      </c>
      <c r="AG256" s="1089"/>
      <c r="AH256" s="1089"/>
      <c r="AI256" s="1090"/>
      <c r="AJ256" s="1011">
        <v>1500</v>
      </c>
      <c r="AK256" s="1012"/>
      <c r="AL256" s="1012"/>
      <c r="AM256" s="1013"/>
      <c r="AN256" s="1185">
        <f>+V256*AJ256</f>
        <v>6000</v>
      </c>
      <c r="AO256" s="1186"/>
      <c r="AP256" s="1186"/>
      <c r="AQ256" s="1187"/>
      <c r="AR256" s="773">
        <f>+AN256+AF256</f>
        <v>35000</v>
      </c>
      <c r="AS256" s="774"/>
      <c r="AT256" s="774"/>
      <c r="AU256" s="774"/>
      <c r="AV256" s="775"/>
      <c r="AW256" s="88"/>
      <c r="AX256" s="89"/>
      <c r="AY256" s="89"/>
      <c r="AZ256" s="90"/>
    </row>
    <row r="257" spans="1:52" ht="19.5" customHeight="1" x14ac:dyDescent="0.3">
      <c r="A257" s="121"/>
      <c r="B257" s="122"/>
      <c r="C257" s="302"/>
      <c r="D257" s="399" t="s">
        <v>137</v>
      </c>
      <c r="E257" s="252" t="s">
        <v>535</v>
      </c>
      <c r="F257" s="253"/>
      <c r="G257" s="123"/>
      <c r="H257" s="124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649">
        <v>1</v>
      </c>
      <c r="W257" s="650"/>
      <c r="X257" s="651"/>
      <c r="Y257" s="1111" t="s">
        <v>18</v>
      </c>
      <c r="Z257" s="1112"/>
      <c r="AA257" s="1113"/>
      <c r="AB257" s="1011">
        <v>13409</v>
      </c>
      <c r="AC257" s="1012"/>
      <c r="AD257" s="1012"/>
      <c r="AE257" s="1013"/>
      <c r="AF257" s="1088">
        <f>+V257*AB257</f>
        <v>13409</v>
      </c>
      <c r="AG257" s="1089"/>
      <c r="AH257" s="1089"/>
      <c r="AI257" s="1090"/>
      <c r="AJ257" s="1011">
        <v>1500</v>
      </c>
      <c r="AK257" s="1012"/>
      <c r="AL257" s="1012"/>
      <c r="AM257" s="1013"/>
      <c r="AN257" s="1185">
        <f>+V257*AJ257</f>
        <v>1500</v>
      </c>
      <c r="AO257" s="1186"/>
      <c r="AP257" s="1186"/>
      <c r="AQ257" s="1187"/>
      <c r="AR257" s="773">
        <f>+AN257+AF257</f>
        <v>14909</v>
      </c>
      <c r="AS257" s="774"/>
      <c r="AT257" s="774"/>
      <c r="AU257" s="774"/>
      <c r="AV257" s="775"/>
      <c r="AW257" s="88"/>
      <c r="AX257" s="89"/>
      <c r="AY257" s="89"/>
      <c r="AZ257" s="90"/>
    </row>
    <row r="258" spans="1:52" ht="19.5" customHeight="1" x14ac:dyDescent="0.3">
      <c r="A258" s="121"/>
      <c r="B258" s="122"/>
      <c r="C258" s="302"/>
      <c r="D258" s="689" t="s">
        <v>257</v>
      </c>
      <c r="E258" s="782"/>
      <c r="F258" s="782"/>
      <c r="G258" s="782"/>
      <c r="H258" s="782"/>
      <c r="I258" s="782"/>
      <c r="J258" s="782"/>
      <c r="K258" s="782"/>
      <c r="L258" s="782"/>
      <c r="M258" s="782"/>
      <c r="N258" s="782"/>
      <c r="O258" s="782"/>
      <c r="P258" s="782"/>
      <c r="Q258" s="782"/>
      <c r="R258" s="782"/>
      <c r="S258" s="782"/>
      <c r="T258" s="782"/>
      <c r="U258" s="690"/>
      <c r="V258" s="649"/>
      <c r="W258" s="650"/>
      <c r="X258" s="651"/>
      <c r="Y258" s="1111"/>
      <c r="Z258" s="1112"/>
      <c r="AA258" s="1113"/>
      <c r="AB258" s="1011"/>
      <c r="AC258" s="1012"/>
      <c r="AD258" s="1012"/>
      <c r="AE258" s="1013"/>
      <c r="AF258" s="1017">
        <f>SUM(AF256:AF257)</f>
        <v>42409</v>
      </c>
      <c r="AG258" s="1018"/>
      <c r="AH258" s="1018"/>
      <c r="AI258" s="1019"/>
      <c r="AJ258" s="1094"/>
      <c r="AK258" s="1095"/>
      <c r="AL258" s="1095"/>
      <c r="AM258" s="1096"/>
      <c r="AN258" s="1008">
        <f>SUM(AN256:AN257)</f>
        <v>7500</v>
      </c>
      <c r="AO258" s="1009"/>
      <c r="AP258" s="1009"/>
      <c r="AQ258" s="1010"/>
      <c r="AR258" s="773">
        <f>SUM(AR256:AR257)</f>
        <v>49909</v>
      </c>
      <c r="AS258" s="774"/>
      <c r="AT258" s="774"/>
      <c r="AU258" s="774"/>
      <c r="AV258" s="775"/>
      <c r="AW258" s="88"/>
      <c r="AX258" s="89"/>
      <c r="AY258" s="89"/>
      <c r="AZ258" s="90"/>
    </row>
    <row r="259" spans="1:52" ht="19.5" customHeight="1" x14ac:dyDescent="0.3">
      <c r="A259" s="191"/>
      <c r="B259" s="192"/>
      <c r="C259" s="409">
        <v>4.5</v>
      </c>
      <c r="D259" s="382" t="s">
        <v>536</v>
      </c>
      <c r="E259" s="151"/>
      <c r="F259" s="151"/>
      <c r="G259" s="114"/>
      <c r="H259" s="114"/>
      <c r="I259" s="115"/>
      <c r="J259" s="115"/>
      <c r="K259" s="115"/>
      <c r="L259" s="115"/>
      <c r="M259" s="310"/>
      <c r="N259" s="310"/>
      <c r="O259" s="324"/>
      <c r="P259" s="324"/>
      <c r="Q259" s="324"/>
      <c r="R259" s="324"/>
      <c r="S259" s="324"/>
      <c r="T259" s="324"/>
      <c r="U259" s="325"/>
      <c r="V259" s="649"/>
      <c r="W259" s="650"/>
      <c r="X259" s="651"/>
      <c r="Y259" s="1111"/>
      <c r="Z259" s="1112"/>
      <c r="AA259" s="1113"/>
      <c r="AB259" s="1011"/>
      <c r="AC259" s="1012"/>
      <c r="AD259" s="1012"/>
      <c r="AE259" s="1013"/>
      <c r="AF259" s="1085"/>
      <c r="AG259" s="1086"/>
      <c r="AH259" s="1086"/>
      <c r="AI259" s="1087"/>
      <c r="AJ259" s="1011"/>
      <c r="AK259" s="1012"/>
      <c r="AL259" s="1012"/>
      <c r="AM259" s="1013"/>
      <c r="AN259" s="1058"/>
      <c r="AO259" s="1059"/>
      <c r="AP259" s="1059"/>
      <c r="AQ259" s="1060"/>
      <c r="AR259" s="773"/>
      <c r="AS259" s="774"/>
      <c r="AT259" s="774"/>
      <c r="AU259" s="774"/>
      <c r="AV259" s="775"/>
      <c r="AW259" s="326"/>
      <c r="AX259" s="324"/>
      <c r="AY259" s="324"/>
      <c r="AZ259" s="329"/>
    </row>
    <row r="260" spans="1:52" ht="19.5" customHeight="1" x14ac:dyDescent="0.3">
      <c r="A260" s="191"/>
      <c r="B260" s="192"/>
      <c r="C260" s="328"/>
      <c r="D260" s="399" t="s">
        <v>137</v>
      </c>
      <c r="E260" s="416" t="s">
        <v>537</v>
      </c>
      <c r="F260" s="417"/>
      <c r="G260" s="148"/>
      <c r="H260" s="115"/>
      <c r="I260" s="115"/>
      <c r="J260" s="115"/>
      <c r="K260" s="115"/>
      <c r="L260" s="115"/>
      <c r="M260" s="310"/>
      <c r="N260" s="310"/>
      <c r="O260" s="324"/>
      <c r="P260" s="324"/>
      <c r="Q260" s="324"/>
      <c r="R260" s="324"/>
      <c r="S260" s="324"/>
      <c r="T260" s="324"/>
      <c r="U260" s="325"/>
      <c r="V260" s="649">
        <v>2</v>
      </c>
      <c r="W260" s="650"/>
      <c r="X260" s="651"/>
      <c r="Y260" s="1111" t="s">
        <v>267</v>
      </c>
      <c r="Z260" s="1112"/>
      <c r="AA260" s="1113"/>
      <c r="AB260" s="1011">
        <v>12000</v>
      </c>
      <c r="AC260" s="1012"/>
      <c r="AD260" s="1012"/>
      <c r="AE260" s="1013"/>
      <c r="AF260" s="1088">
        <f>+V260*AB260</f>
        <v>24000</v>
      </c>
      <c r="AG260" s="1089"/>
      <c r="AH260" s="1089"/>
      <c r="AI260" s="1090"/>
      <c r="AJ260" s="1011">
        <v>8000</v>
      </c>
      <c r="AK260" s="1012"/>
      <c r="AL260" s="1012"/>
      <c r="AM260" s="1013"/>
      <c r="AN260" s="1091">
        <f>+AJ260*V260</f>
        <v>16000</v>
      </c>
      <c r="AO260" s="1092"/>
      <c r="AP260" s="1092"/>
      <c r="AQ260" s="1093"/>
      <c r="AR260" s="773">
        <f>+AF260+AN260</f>
        <v>40000</v>
      </c>
      <c r="AS260" s="774"/>
      <c r="AT260" s="774"/>
      <c r="AU260" s="774"/>
      <c r="AV260" s="775"/>
      <c r="AW260" s="326"/>
      <c r="AX260" s="324"/>
      <c r="AY260" s="324"/>
      <c r="AZ260" s="329"/>
    </row>
    <row r="261" spans="1:52" ht="19.5" customHeight="1" x14ac:dyDescent="0.3">
      <c r="A261" s="312"/>
      <c r="B261" s="313"/>
      <c r="C261" s="330"/>
      <c r="D261" s="689" t="s">
        <v>538</v>
      </c>
      <c r="E261" s="782"/>
      <c r="F261" s="782"/>
      <c r="G261" s="782"/>
      <c r="H261" s="782"/>
      <c r="I261" s="782"/>
      <c r="J261" s="782"/>
      <c r="K261" s="782"/>
      <c r="L261" s="782"/>
      <c r="M261" s="782"/>
      <c r="N261" s="782"/>
      <c r="O261" s="782"/>
      <c r="P261" s="782"/>
      <c r="Q261" s="782"/>
      <c r="R261" s="782"/>
      <c r="S261" s="782"/>
      <c r="T261" s="782"/>
      <c r="U261" s="690"/>
      <c r="V261" s="689"/>
      <c r="W261" s="782"/>
      <c r="X261" s="690"/>
      <c r="Y261" s="1111"/>
      <c r="Z261" s="1112"/>
      <c r="AA261" s="1113"/>
      <c r="AB261" s="1011"/>
      <c r="AC261" s="1012"/>
      <c r="AD261" s="1012"/>
      <c r="AE261" s="1013"/>
      <c r="AF261" s="1017">
        <f>SUM(AF260)</f>
        <v>24000</v>
      </c>
      <c r="AG261" s="1018"/>
      <c r="AH261" s="1018"/>
      <c r="AI261" s="1019"/>
      <c r="AJ261" s="1094"/>
      <c r="AK261" s="1095"/>
      <c r="AL261" s="1095"/>
      <c r="AM261" s="1096"/>
      <c r="AN261" s="1097">
        <f>SUM(AN260)</f>
        <v>16000</v>
      </c>
      <c r="AO261" s="1098"/>
      <c r="AP261" s="1098"/>
      <c r="AQ261" s="1099"/>
      <c r="AR261" s="773">
        <f>SUM(AR260)</f>
        <v>40000</v>
      </c>
      <c r="AS261" s="774"/>
      <c r="AT261" s="774"/>
      <c r="AU261" s="774"/>
      <c r="AV261" s="775"/>
      <c r="AW261" s="73"/>
      <c r="AX261" s="57"/>
      <c r="AY261" s="57"/>
      <c r="AZ261" s="74"/>
    </row>
    <row r="262" spans="1:52" ht="19.5" customHeight="1" x14ac:dyDescent="0.3">
      <c r="A262" s="677"/>
      <c r="B262" s="678"/>
      <c r="C262" s="113"/>
      <c r="D262" s="399"/>
      <c r="E262" s="303"/>
      <c r="F262" s="114"/>
      <c r="G262" s="114"/>
      <c r="H262" s="114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689"/>
      <c r="W262" s="782"/>
      <c r="X262" s="690"/>
      <c r="Y262" s="1111"/>
      <c r="Z262" s="1112"/>
      <c r="AA262" s="1113"/>
      <c r="AB262" s="1011"/>
      <c r="AC262" s="1012"/>
      <c r="AD262" s="1012"/>
      <c r="AE262" s="1013"/>
      <c r="AF262" s="1085"/>
      <c r="AG262" s="1086"/>
      <c r="AH262" s="1086"/>
      <c r="AI262" s="1087"/>
      <c r="AJ262" s="1011"/>
      <c r="AK262" s="1012"/>
      <c r="AL262" s="1012"/>
      <c r="AM262" s="1013"/>
      <c r="AN262" s="1058"/>
      <c r="AO262" s="1059"/>
      <c r="AP262" s="1059"/>
      <c r="AQ262" s="1060"/>
      <c r="AR262" s="1058"/>
      <c r="AS262" s="1059"/>
      <c r="AT262" s="1059"/>
      <c r="AU262" s="1059"/>
      <c r="AV262" s="1059"/>
      <c r="AW262" s="1191"/>
      <c r="AX262" s="1192"/>
      <c r="AY262" s="1192"/>
      <c r="AZ262" s="1192"/>
    </row>
    <row r="263" spans="1:52" ht="19.5" customHeight="1" x14ac:dyDescent="0.3">
      <c r="A263" s="121"/>
      <c r="B263" s="122"/>
      <c r="C263" s="117"/>
      <c r="D263" s="399"/>
      <c r="E263" s="115"/>
      <c r="F263" s="148"/>
      <c r="G263" s="148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689"/>
      <c r="W263" s="782"/>
      <c r="X263" s="690"/>
      <c r="Y263" s="880"/>
      <c r="Z263" s="881"/>
      <c r="AA263" s="882"/>
      <c r="AB263" s="896"/>
      <c r="AC263" s="897"/>
      <c r="AD263" s="897"/>
      <c r="AE263" s="898"/>
      <c r="AF263" s="1020"/>
      <c r="AG263" s="1021"/>
      <c r="AH263" s="1021"/>
      <c r="AI263" s="1022"/>
      <c r="AJ263" s="896"/>
      <c r="AK263" s="897"/>
      <c r="AL263" s="897"/>
      <c r="AM263" s="898"/>
      <c r="AN263" s="1058"/>
      <c r="AO263" s="1059"/>
      <c r="AP263" s="1059"/>
      <c r="AQ263" s="1060"/>
      <c r="AR263" s="1058"/>
      <c r="AS263" s="1059"/>
      <c r="AT263" s="1059"/>
      <c r="AU263" s="1059"/>
      <c r="AV263" s="1059"/>
      <c r="AW263" s="1191"/>
      <c r="AX263" s="1192"/>
      <c r="AY263" s="1192"/>
      <c r="AZ263" s="1192"/>
    </row>
    <row r="264" spans="1:52" ht="19.5" customHeight="1" x14ac:dyDescent="0.3">
      <c r="A264" s="121"/>
      <c r="B264" s="122"/>
      <c r="C264" s="117"/>
      <c r="D264" s="399"/>
      <c r="E264" s="115"/>
      <c r="F264" s="148"/>
      <c r="G264" s="148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689"/>
      <c r="W264" s="782"/>
      <c r="X264" s="690"/>
      <c r="Y264" s="880"/>
      <c r="Z264" s="881"/>
      <c r="AA264" s="882"/>
      <c r="AB264" s="896"/>
      <c r="AC264" s="897"/>
      <c r="AD264" s="897"/>
      <c r="AE264" s="898"/>
      <c r="AF264" s="1020"/>
      <c r="AG264" s="1021"/>
      <c r="AH264" s="1021"/>
      <c r="AI264" s="1022"/>
      <c r="AJ264" s="896"/>
      <c r="AK264" s="897"/>
      <c r="AL264" s="897"/>
      <c r="AM264" s="898"/>
      <c r="AN264" s="1058"/>
      <c r="AO264" s="1059"/>
      <c r="AP264" s="1059"/>
      <c r="AQ264" s="1060"/>
      <c r="AR264" s="1058"/>
      <c r="AS264" s="1059"/>
      <c r="AT264" s="1059"/>
      <c r="AU264" s="1059"/>
      <c r="AV264" s="1059"/>
      <c r="AW264" s="1191"/>
      <c r="AX264" s="1192"/>
      <c r="AY264" s="1192"/>
      <c r="AZ264" s="1192"/>
    </row>
    <row r="265" spans="1:52" ht="19.5" customHeight="1" x14ac:dyDescent="0.3">
      <c r="A265" s="121"/>
      <c r="B265" s="122"/>
      <c r="C265" s="117"/>
      <c r="D265" s="399"/>
      <c r="E265" s="115"/>
      <c r="F265" s="148"/>
      <c r="G265" s="148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689"/>
      <c r="W265" s="782"/>
      <c r="X265" s="690"/>
      <c r="Y265" s="880"/>
      <c r="Z265" s="881"/>
      <c r="AA265" s="882"/>
      <c r="AB265" s="896"/>
      <c r="AC265" s="897"/>
      <c r="AD265" s="897"/>
      <c r="AE265" s="898"/>
      <c r="AF265" s="1020"/>
      <c r="AG265" s="1021"/>
      <c r="AH265" s="1021"/>
      <c r="AI265" s="1022"/>
      <c r="AJ265" s="896"/>
      <c r="AK265" s="897"/>
      <c r="AL265" s="897"/>
      <c r="AM265" s="898"/>
      <c r="AN265" s="1058"/>
      <c r="AO265" s="1059"/>
      <c r="AP265" s="1059"/>
      <c r="AQ265" s="1060"/>
      <c r="AR265" s="1058"/>
      <c r="AS265" s="1059"/>
      <c r="AT265" s="1059"/>
      <c r="AU265" s="1059"/>
      <c r="AV265" s="1059"/>
      <c r="AW265" s="1191"/>
      <c r="AX265" s="1192"/>
      <c r="AY265" s="1192"/>
      <c r="AZ265" s="1192"/>
    </row>
    <row r="266" spans="1:52" ht="19.5" customHeight="1" x14ac:dyDescent="0.3">
      <c r="A266" s="121"/>
      <c r="B266" s="122"/>
      <c r="C266" s="117"/>
      <c r="D266" s="399"/>
      <c r="E266" s="115"/>
      <c r="F266" s="148"/>
      <c r="G266" s="148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689"/>
      <c r="W266" s="782"/>
      <c r="X266" s="690"/>
      <c r="Y266" s="880"/>
      <c r="Z266" s="881"/>
      <c r="AA266" s="882"/>
      <c r="AB266" s="896"/>
      <c r="AC266" s="897"/>
      <c r="AD266" s="897"/>
      <c r="AE266" s="898"/>
      <c r="AF266" s="1020"/>
      <c r="AG266" s="1021"/>
      <c r="AH266" s="1021"/>
      <c r="AI266" s="1022"/>
      <c r="AJ266" s="896"/>
      <c r="AK266" s="897"/>
      <c r="AL266" s="897"/>
      <c r="AM266" s="898"/>
      <c r="AN266" s="1058"/>
      <c r="AO266" s="1059"/>
      <c r="AP266" s="1059"/>
      <c r="AQ266" s="1060"/>
      <c r="AR266" s="1058"/>
      <c r="AS266" s="1059"/>
      <c r="AT266" s="1059"/>
      <c r="AU266" s="1059"/>
      <c r="AV266" s="1059"/>
      <c r="AW266" s="1191"/>
      <c r="AX266" s="1192"/>
      <c r="AY266" s="1192"/>
      <c r="AZ266" s="1192"/>
    </row>
    <row r="267" spans="1:52" ht="19.5" customHeight="1" x14ac:dyDescent="0.3">
      <c r="A267" s="121"/>
      <c r="B267" s="122"/>
      <c r="C267" s="117"/>
      <c r="D267" s="399"/>
      <c r="E267" s="115"/>
      <c r="F267" s="148"/>
      <c r="G267" s="148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689"/>
      <c r="W267" s="782"/>
      <c r="X267" s="690"/>
      <c r="Y267" s="880"/>
      <c r="Z267" s="881"/>
      <c r="AA267" s="882"/>
      <c r="AB267" s="896"/>
      <c r="AC267" s="897"/>
      <c r="AD267" s="897"/>
      <c r="AE267" s="898"/>
      <c r="AF267" s="1020"/>
      <c r="AG267" s="1021"/>
      <c r="AH267" s="1021"/>
      <c r="AI267" s="1022"/>
      <c r="AJ267" s="896"/>
      <c r="AK267" s="897"/>
      <c r="AL267" s="897"/>
      <c r="AM267" s="898"/>
      <c r="AN267" s="1058"/>
      <c r="AO267" s="1059"/>
      <c r="AP267" s="1059"/>
      <c r="AQ267" s="1060"/>
      <c r="AR267" s="1058"/>
      <c r="AS267" s="1059"/>
      <c r="AT267" s="1059"/>
      <c r="AU267" s="1059"/>
      <c r="AV267" s="1059"/>
      <c r="AW267" s="1191"/>
      <c r="AX267" s="1192"/>
      <c r="AY267" s="1192"/>
      <c r="AZ267" s="1192"/>
    </row>
    <row r="268" spans="1:52" ht="19.5" customHeight="1" x14ac:dyDescent="0.3">
      <c r="A268" s="121"/>
      <c r="B268" s="122"/>
      <c r="C268" s="117"/>
      <c r="D268" s="399"/>
      <c r="E268" s="115"/>
      <c r="F268" s="148"/>
      <c r="G268" s="148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689"/>
      <c r="W268" s="782"/>
      <c r="X268" s="690"/>
      <c r="Y268" s="880"/>
      <c r="Z268" s="881"/>
      <c r="AA268" s="882"/>
      <c r="AB268" s="896"/>
      <c r="AC268" s="897"/>
      <c r="AD268" s="897"/>
      <c r="AE268" s="898"/>
      <c r="AF268" s="1020"/>
      <c r="AG268" s="1021"/>
      <c r="AH268" s="1021"/>
      <c r="AI268" s="1022"/>
      <c r="AJ268" s="896"/>
      <c r="AK268" s="897"/>
      <c r="AL268" s="897"/>
      <c r="AM268" s="898"/>
      <c r="AN268" s="1058"/>
      <c r="AO268" s="1059"/>
      <c r="AP268" s="1059"/>
      <c r="AQ268" s="1060"/>
      <c r="AR268" s="1058"/>
      <c r="AS268" s="1059"/>
      <c r="AT268" s="1059"/>
      <c r="AU268" s="1059"/>
      <c r="AV268" s="1059"/>
      <c r="AW268" s="1191"/>
      <c r="AX268" s="1192"/>
      <c r="AY268" s="1192"/>
      <c r="AZ268" s="1192"/>
    </row>
    <row r="269" spans="1:52" ht="19.5" customHeight="1" x14ac:dyDescent="0.3">
      <c r="A269" s="121"/>
      <c r="B269" s="122"/>
      <c r="C269" s="117"/>
      <c r="D269" s="399"/>
      <c r="E269" s="118"/>
      <c r="F269" s="123"/>
      <c r="G269" s="123"/>
      <c r="H269" s="124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689"/>
      <c r="W269" s="782"/>
      <c r="X269" s="690"/>
      <c r="Y269" s="880"/>
      <c r="Z269" s="881"/>
      <c r="AA269" s="882"/>
      <c r="AB269" s="896"/>
      <c r="AC269" s="897"/>
      <c r="AD269" s="897"/>
      <c r="AE269" s="898"/>
      <c r="AF269" s="1020"/>
      <c r="AG269" s="1021"/>
      <c r="AH269" s="1021"/>
      <c r="AI269" s="1022"/>
      <c r="AJ269" s="896"/>
      <c r="AK269" s="897"/>
      <c r="AL269" s="897"/>
      <c r="AM269" s="898"/>
      <c r="AN269" s="1058"/>
      <c r="AO269" s="1059"/>
      <c r="AP269" s="1059"/>
      <c r="AQ269" s="1060"/>
      <c r="AR269" s="1058"/>
      <c r="AS269" s="1059"/>
      <c r="AT269" s="1059"/>
      <c r="AU269" s="1059"/>
      <c r="AV269" s="1059"/>
      <c r="AW269" s="1191"/>
      <c r="AX269" s="1192"/>
      <c r="AY269" s="1192"/>
      <c r="AZ269" s="1192"/>
    </row>
    <row r="270" spans="1:52" ht="19.5" customHeight="1" x14ac:dyDescent="0.3">
      <c r="A270" s="121"/>
      <c r="B270" s="122"/>
      <c r="C270" s="117"/>
      <c r="D270" s="399"/>
      <c r="E270" s="118"/>
      <c r="F270" s="123"/>
      <c r="G270" s="123"/>
      <c r="H270" s="124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689"/>
      <c r="W270" s="782"/>
      <c r="X270" s="690"/>
      <c r="Y270" s="880"/>
      <c r="Z270" s="881"/>
      <c r="AA270" s="882"/>
      <c r="AB270" s="896"/>
      <c r="AC270" s="897"/>
      <c r="AD270" s="897"/>
      <c r="AE270" s="898"/>
      <c r="AF270" s="1020"/>
      <c r="AG270" s="1021"/>
      <c r="AH270" s="1021"/>
      <c r="AI270" s="1022"/>
      <c r="AJ270" s="896"/>
      <c r="AK270" s="897"/>
      <c r="AL270" s="897"/>
      <c r="AM270" s="898"/>
      <c r="AN270" s="1058"/>
      <c r="AO270" s="1059"/>
      <c r="AP270" s="1059"/>
      <c r="AQ270" s="1060"/>
      <c r="AR270" s="1058"/>
      <c r="AS270" s="1059"/>
      <c r="AT270" s="1059"/>
      <c r="AU270" s="1059"/>
      <c r="AV270" s="1059"/>
      <c r="AW270" s="1191"/>
      <c r="AX270" s="1192"/>
      <c r="AY270" s="1192"/>
      <c r="AZ270" s="1192"/>
    </row>
    <row r="271" spans="1:52" ht="19.5" customHeight="1" x14ac:dyDescent="0.3">
      <c r="A271" s="121"/>
      <c r="B271" s="122"/>
      <c r="C271" s="117"/>
      <c r="D271" s="399"/>
      <c r="E271" s="118"/>
      <c r="F271" s="123"/>
      <c r="G271" s="123"/>
      <c r="H271" s="124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689"/>
      <c r="W271" s="782"/>
      <c r="X271" s="690"/>
      <c r="Y271" s="880"/>
      <c r="Z271" s="881"/>
      <c r="AA271" s="882"/>
      <c r="AB271" s="896"/>
      <c r="AC271" s="897"/>
      <c r="AD271" s="897"/>
      <c r="AE271" s="898"/>
      <c r="AF271" s="776"/>
      <c r="AG271" s="902"/>
      <c r="AH271" s="902"/>
      <c r="AI271" s="903"/>
      <c r="AJ271" s="896"/>
      <c r="AK271" s="897"/>
      <c r="AL271" s="897"/>
      <c r="AM271" s="898"/>
      <c r="AN271" s="931"/>
      <c r="AO271" s="932"/>
      <c r="AP271" s="932"/>
      <c r="AQ271" s="933"/>
      <c r="AR271" s="773"/>
      <c r="AS271" s="774"/>
      <c r="AT271" s="774"/>
      <c r="AU271" s="774"/>
      <c r="AV271" s="775"/>
      <c r="AW271" s="1191"/>
      <c r="AX271" s="1192"/>
      <c r="AY271" s="1192"/>
      <c r="AZ271" s="1192"/>
    </row>
    <row r="272" spans="1:52" ht="19.5" customHeight="1" x14ac:dyDescent="0.3">
      <c r="A272" s="121"/>
      <c r="B272" s="122"/>
      <c r="C272" s="302"/>
      <c r="D272" s="399"/>
      <c r="E272" s="118"/>
      <c r="F272" s="123"/>
      <c r="G272" s="123"/>
      <c r="H272" s="124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689"/>
      <c r="W272" s="782"/>
      <c r="X272" s="690"/>
      <c r="Y272" s="880"/>
      <c r="Z272" s="881"/>
      <c r="AA272" s="882"/>
      <c r="AB272" s="896"/>
      <c r="AC272" s="897"/>
      <c r="AD272" s="897"/>
      <c r="AE272" s="898"/>
      <c r="AF272" s="281"/>
      <c r="AG272" s="282"/>
      <c r="AH272" s="282"/>
      <c r="AI272" s="283"/>
      <c r="AJ272" s="896"/>
      <c r="AK272" s="897"/>
      <c r="AL272" s="897"/>
      <c r="AM272" s="898"/>
      <c r="AN272" s="931"/>
      <c r="AO272" s="932"/>
      <c r="AP272" s="932"/>
      <c r="AQ272" s="933"/>
      <c r="AR272" s="773"/>
      <c r="AS272" s="774"/>
      <c r="AT272" s="774"/>
      <c r="AU272" s="774"/>
      <c r="AV272" s="775"/>
      <c r="AW272" s="1191"/>
      <c r="AX272" s="1192"/>
      <c r="AY272" s="1192"/>
      <c r="AZ272" s="1192"/>
    </row>
    <row r="273" spans="1:52" ht="19.5" customHeight="1" x14ac:dyDescent="0.3">
      <c r="A273" s="106"/>
      <c r="B273" s="107"/>
      <c r="C273" s="808" t="s">
        <v>539</v>
      </c>
      <c r="D273" s="804"/>
      <c r="E273" s="804"/>
      <c r="F273" s="804"/>
      <c r="G273" s="804"/>
      <c r="H273" s="804"/>
      <c r="I273" s="804"/>
      <c r="J273" s="804"/>
      <c r="K273" s="804"/>
      <c r="L273" s="804"/>
      <c r="M273" s="804"/>
      <c r="N273" s="804"/>
      <c r="O273" s="804"/>
      <c r="P273" s="804"/>
      <c r="Q273" s="804"/>
      <c r="R273" s="804"/>
      <c r="S273" s="804"/>
      <c r="T273" s="804"/>
      <c r="U273" s="809"/>
      <c r="V273" s="166"/>
      <c r="W273" s="167"/>
      <c r="X273" s="168"/>
      <c r="Y273" s="166"/>
      <c r="Z273" s="167"/>
      <c r="AA273" s="168"/>
      <c r="AB273" s="108"/>
      <c r="AC273" s="109"/>
      <c r="AD273" s="109"/>
      <c r="AE273" s="110"/>
      <c r="AF273" s="998">
        <f>+AF261+AF258+AF253+AF248+AF243</f>
        <v>345058</v>
      </c>
      <c r="AG273" s="999"/>
      <c r="AH273" s="999"/>
      <c r="AI273" s="1000"/>
      <c r="AJ273" s="108"/>
      <c r="AK273" s="109"/>
      <c r="AL273" s="109"/>
      <c r="AM273" s="110"/>
      <c r="AN273" s="998">
        <f>+AN261+AN258+AN253+AN248+AN243</f>
        <v>119077</v>
      </c>
      <c r="AO273" s="999"/>
      <c r="AP273" s="999"/>
      <c r="AQ273" s="1000"/>
      <c r="AR273" s="1193">
        <f>+AR261+AR258+AR253+AR248+AR243</f>
        <v>464135</v>
      </c>
      <c r="AS273" s="1194"/>
      <c r="AT273" s="1194"/>
      <c r="AU273" s="1194"/>
      <c r="AV273" s="1195"/>
      <c r="AW273" s="1034"/>
      <c r="AX273" s="1035"/>
      <c r="AY273" s="1035"/>
      <c r="AZ273" s="1036"/>
    </row>
    <row r="274" spans="1:52" ht="19.5" customHeight="1" x14ac:dyDescent="0.35">
      <c r="A274" s="1001">
        <v>5</v>
      </c>
      <c r="B274" s="1002"/>
      <c r="C274" s="418" t="s">
        <v>309</v>
      </c>
      <c r="D274" s="243"/>
      <c r="E274" s="243"/>
      <c r="F274" s="244"/>
      <c r="G274" s="148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689"/>
      <c r="W274" s="782"/>
      <c r="X274" s="690"/>
      <c r="Y274" s="880"/>
      <c r="Z274" s="881"/>
      <c r="AA274" s="882"/>
      <c r="AB274" s="896"/>
      <c r="AC274" s="897"/>
      <c r="AD274" s="897"/>
      <c r="AE274" s="898"/>
      <c r="AF274" s="281"/>
      <c r="AG274" s="282"/>
      <c r="AH274" s="282"/>
      <c r="AI274" s="283"/>
      <c r="AJ274" s="896"/>
      <c r="AK274" s="897"/>
      <c r="AL274" s="897"/>
      <c r="AM274" s="898"/>
      <c r="AN274" s="931"/>
      <c r="AO274" s="932"/>
      <c r="AP274" s="932"/>
      <c r="AQ274" s="933"/>
      <c r="AR274" s="773"/>
      <c r="AS274" s="774"/>
      <c r="AT274" s="774"/>
      <c r="AU274" s="774"/>
      <c r="AV274" s="775"/>
      <c r="AW274" s="1191"/>
      <c r="AX274" s="1192"/>
      <c r="AY274" s="1192"/>
      <c r="AZ274" s="1192"/>
    </row>
    <row r="275" spans="1:52" ht="19.5" customHeight="1" x14ac:dyDescent="0.3">
      <c r="A275" s="191"/>
      <c r="B275" s="192"/>
      <c r="C275" s="419">
        <v>5.0999999999999996</v>
      </c>
      <c r="D275" s="243" t="s">
        <v>540</v>
      </c>
      <c r="E275" s="243"/>
      <c r="F275" s="244"/>
      <c r="G275" s="114"/>
      <c r="H275" s="114"/>
      <c r="I275" s="115"/>
      <c r="J275" s="115"/>
      <c r="K275" s="115"/>
      <c r="L275" s="115"/>
      <c r="M275" s="310"/>
      <c r="N275" s="310"/>
      <c r="O275" s="324"/>
      <c r="P275" s="324"/>
      <c r="Q275" s="324"/>
      <c r="R275" s="324"/>
      <c r="S275" s="324"/>
      <c r="T275" s="324"/>
      <c r="U275" s="325"/>
      <c r="V275" s="689"/>
      <c r="W275" s="782"/>
      <c r="X275" s="690"/>
      <c r="Y275" s="880"/>
      <c r="Z275" s="881"/>
      <c r="AA275" s="882"/>
      <c r="AB275" s="896"/>
      <c r="AC275" s="897"/>
      <c r="AD275" s="897"/>
      <c r="AE275" s="898"/>
      <c r="AF275" s="281"/>
      <c r="AG275" s="282"/>
      <c r="AH275" s="282"/>
      <c r="AI275" s="283"/>
      <c r="AJ275" s="896"/>
      <c r="AK275" s="897"/>
      <c r="AL275" s="897"/>
      <c r="AM275" s="898"/>
      <c r="AN275" s="931"/>
      <c r="AO275" s="932"/>
      <c r="AP275" s="932"/>
      <c r="AQ275" s="933"/>
      <c r="AR275" s="773"/>
      <c r="AS275" s="774"/>
      <c r="AT275" s="774"/>
      <c r="AU275" s="774"/>
      <c r="AV275" s="775"/>
      <c r="AW275" s="326"/>
      <c r="AX275" s="324"/>
      <c r="AY275" s="324"/>
      <c r="AZ275" s="329"/>
    </row>
    <row r="276" spans="1:52" ht="19.5" customHeight="1" x14ac:dyDescent="0.3">
      <c r="A276" s="191"/>
      <c r="B276" s="192"/>
      <c r="C276" s="386"/>
      <c r="D276" s="979" t="s">
        <v>542</v>
      </c>
      <c r="E276" s="987"/>
      <c r="F276" s="987"/>
      <c r="G276" s="987"/>
      <c r="H276" s="987"/>
      <c r="I276" s="987"/>
      <c r="J276" s="987"/>
      <c r="K276" s="987"/>
      <c r="L276" s="987"/>
      <c r="M276" s="987"/>
      <c r="N276" s="987"/>
      <c r="O276" s="987"/>
      <c r="P276" s="987"/>
      <c r="Q276" s="987"/>
      <c r="R276" s="987"/>
      <c r="S276" s="987"/>
      <c r="T276" s="987"/>
      <c r="U276" s="980"/>
      <c r="V276" s="689"/>
      <c r="W276" s="782"/>
      <c r="X276" s="690"/>
      <c r="Y276" s="880"/>
      <c r="Z276" s="881"/>
      <c r="AA276" s="882"/>
      <c r="AB276" s="896"/>
      <c r="AC276" s="897"/>
      <c r="AD276" s="897"/>
      <c r="AE276" s="898"/>
      <c r="AF276" s="281"/>
      <c r="AG276" s="282"/>
      <c r="AH276" s="282"/>
      <c r="AI276" s="283" t="s">
        <v>137</v>
      </c>
      <c r="AJ276" s="896"/>
      <c r="AK276" s="897"/>
      <c r="AL276" s="897"/>
      <c r="AM276" s="898"/>
      <c r="AN276" s="1105" t="s">
        <v>137</v>
      </c>
      <c r="AO276" s="1106"/>
      <c r="AP276" s="1106"/>
      <c r="AQ276" s="1107"/>
      <c r="AR276" s="1070" t="s">
        <v>137</v>
      </c>
      <c r="AS276" s="1071"/>
      <c r="AT276" s="1071"/>
      <c r="AU276" s="1071"/>
      <c r="AV276" s="1072"/>
      <c r="AW276" s="326"/>
      <c r="AX276" s="324"/>
      <c r="AY276" s="324"/>
      <c r="AZ276" s="329"/>
    </row>
    <row r="277" spans="1:52" ht="19.5" customHeight="1" x14ac:dyDescent="0.3">
      <c r="A277" s="312"/>
      <c r="B277" s="313"/>
      <c r="C277" s="254">
        <v>5.2</v>
      </c>
      <c r="D277" s="243" t="s">
        <v>541</v>
      </c>
      <c r="E277" s="243"/>
      <c r="F277" s="244"/>
      <c r="G277" s="314"/>
      <c r="H277" s="303"/>
      <c r="I277" s="303"/>
      <c r="J277" s="303"/>
      <c r="K277" s="303"/>
      <c r="L277" s="303"/>
      <c r="M277" s="303"/>
      <c r="N277" s="303"/>
      <c r="O277" s="315"/>
      <c r="P277" s="315"/>
      <c r="Q277" s="315"/>
      <c r="R277" s="315"/>
      <c r="S277" s="315"/>
      <c r="T277" s="315"/>
      <c r="U277" s="316"/>
      <c r="V277" s="689"/>
      <c r="W277" s="782"/>
      <c r="X277" s="690"/>
      <c r="Y277" s="880"/>
      <c r="Z277" s="881"/>
      <c r="AA277" s="882"/>
      <c r="AB277" s="896"/>
      <c r="AC277" s="897"/>
      <c r="AD277" s="897"/>
      <c r="AE277" s="898"/>
      <c r="AF277" s="281"/>
      <c r="AG277" s="282"/>
      <c r="AH277" s="282"/>
      <c r="AI277" s="283"/>
      <c r="AJ277" s="896"/>
      <c r="AK277" s="897"/>
      <c r="AL277" s="897"/>
      <c r="AM277" s="898"/>
      <c r="AN277" s="931"/>
      <c r="AO277" s="932"/>
      <c r="AP277" s="932"/>
      <c r="AQ277" s="933"/>
      <c r="AR277" s="773"/>
      <c r="AS277" s="774"/>
      <c r="AT277" s="774"/>
      <c r="AU277" s="774"/>
      <c r="AV277" s="775"/>
      <c r="AW277" s="73"/>
      <c r="AX277" s="57"/>
      <c r="AY277" s="57"/>
      <c r="AZ277" s="74"/>
    </row>
    <row r="278" spans="1:52" ht="19.5" customHeight="1" x14ac:dyDescent="0.3">
      <c r="A278" s="993"/>
      <c r="B278" s="994"/>
      <c r="C278" s="420"/>
      <c r="D278" s="113" t="s">
        <v>137</v>
      </c>
      <c r="E278" s="252" t="s">
        <v>543</v>
      </c>
      <c r="F278" s="253"/>
      <c r="G278" s="114"/>
      <c r="H278" s="114"/>
      <c r="I278" s="115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2"/>
      <c r="V278" s="689">
        <v>2</v>
      </c>
      <c r="W278" s="782"/>
      <c r="X278" s="690"/>
      <c r="Y278" s="1111" t="s">
        <v>18</v>
      </c>
      <c r="Z278" s="1112"/>
      <c r="AA278" s="1113"/>
      <c r="AB278" s="1011">
        <v>2380</v>
      </c>
      <c r="AC278" s="1012"/>
      <c r="AD278" s="1012"/>
      <c r="AE278" s="1013"/>
      <c r="AF278" s="1008">
        <f>+V278*AB278</f>
        <v>4760</v>
      </c>
      <c r="AG278" s="1009"/>
      <c r="AH278" s="1009"/>
      <c r="AI278" s="1010"/>
      <c r="AJ278" s="1011">
        <v>345</v>
      </c>
      <c r="AK278" s="1012"/>
      <c r="AL278" s="1012"/>
      <c r="AM278" s="1013"/>
      <c r="AN278" s="1008">
        <f>+V278*AJ278</f>
        <v>690</v>
      </c>
      <c r="AO278" s="1009"/>
      <c r="AP278" s="1009"/>
      <c r="AQ278" s="1010"/>
      <c r="AR278" s="773">
        <f>+AN278+AF278</f>
        <v>5450</v>
      </c>
      <c r="AS278" s="774"/>
      <c r="AT278" s="774"/>
      <c r="AU278" s="774"/>
      <c r="AV278" s="775"/>
      <c r="AW278" s="689"/>
      <c r="AX278" s="782"/>
      <c r="AY278" s="782"/>
      <c r="AZ278" s="690"/>
    </row>
    <row r="279" spans="1:52" ht="19.5" customHeight="1" x14ac:dyDescent="0.3">
      <c r="A279" s="191"/>
      <c r="B279" s="192"/>
      <c r="C279" s="117"/>
      <c r="D279" s="689" t="s">
        <v>544</v>
      </c>
      <c r="E279" s="782"/>
      <c r="F279" s="782"/>
      <c r="G279" s="782"/>
      <c r="H279" s="782"/>
      <c r="I279" s="782"/>
      <c r="J279" s="782"/>
      <c r="K279" s="782"/>
      <c r="L279" s="782"/>
      <c r="M279" s="782"/>
      <c r="N279" s="782"/>
      <c r="O279" s="782"/>
      <c r="P279" s="782"/>
      <c r="Q279" s="782"/>
      <c r="R279" s="782"/>
      <c r="S279" s="782"/>
      <c r="T279" s="782"/>
      <c r="U279" s="690"/>
      <c r="V279" s="689"/>
      <c r="W279" s="782"/>
      <c r="X279" s="690"/>
      <c r="Y279" s="1111"/>
      <c r="Z279" s="1112"/>
      <c r="AA279" s="1113"/>
      <c r="AB279" s="1011"/>
      <c r="AC279" s="1012"/>
      <c r="AD279" s="1012"/>
      <c r="AE279" s="1013"/>
      <c r="AF279" s="1196">
        <f>SUM(AF278)</f>
        <v>4760</v>
      </c>
      <c r="AG279" s="1197"/>
      <c r="AH279" s="1197"/>
      <c r="AI279" s="1198"/>
      <c r="AJ279" s="1094"/>
      <c r="AK279" s="1095"/>
      <c r="AL279" s="1095"/>
      <c r="AM279" s="1096"/>
      <c r="AN279" s="1008">
        <f>SUM(AN278)</f>
        <v>690</v>
      </c>
      <c r="AO279" s="1009"/>
      <c r="AP279" s="1009"/>
      <c r="AQ279" s="1010"/>
      <c r="AR279" s="773">
        <f>SUM(AR278)</f>
        <v>5450</v>
      </c>
      <c r="AS279" s="774"/>
      <c r="AT279" s="774"/>
      <c r="AU279" s="774"/>
      <c r="AV279" s="775"/>
      <c r="AW279" s="170"/>
      <c r="AX279" s="171"/>
      <c r="AY279" s="171"/>
      <c r="AZ279" s="172"/>
    </row>
    <row r="280" spans="1:52" ht="19.5" customHeight="1" x14ac:dyDescent="0.3">
      <c r="A280" s="421"/>
      <c r="B280" s="422"/>
      <c r="C280" s="423"/>
      <c r="D280" s="1003" t="s">
        <v>545</v>
      </c>
      <c r="E280" s="1004"/>
      <c r="F280" s="1004"/>
      <c r="G280" s="1004"/>
      <c r="H280" s="1004"/>
      <c r="I280" s="1004"/>
      <c r="J280" s="1004"/>
      <c r="K280" s="1004"/>
      <c r="L280" s="1004"/>
      <c r="M280" s="1004"/>
      <c r="N280" s="1004"/>
      <c r="O280" s="1004"/>
      <c r="P280" s="1004"/>
      <c r="Q280" s="1004"/>
      <c r="R280" s="1004"/>
      <c r="S280" s="1004"/>
      <c r="T280" s="1004"/>
      <c r="U280" s="1005"/>
      <c r="V280" s="1117"/>
      <c r="W280" s="1118"/>
      <c r="X280" s="1119"/>
      <c r="Y280" s="1199" t="s">
        <v>57</v>
      </c>
      <c r="Z280" s="1200"/>
      <c r="AA280" s="1201"/>
      <c r="AB280" s="1202"/>
      <c r="AC280" s="1203"/>
      <c r="AD280" s="1203"/>
      <c r="AE280" s="1204"/>
      <c r="AF280" s="1208">
        <f>+AF279</f>
        <v>4760</v>
      </c>
      <c r="AG280" s="1209"/>
      <c r="AH280" s="1209"/>
      <c r="AI280" s="1210"/>
      <c r="AJ280" s="1205"/>
      <c r="AK280" s="1206"/>
      <c r="AL280" s="1206"/>
      <c r="AM280" s="1207"/>
      <c r="AN280" s="1211">
        <f>+AN279</f>
        <v>690</v>
      </c>
      <c r="AO280" s="1212"/>
      <c r="AP280" s="1212"/>
      <c r="AQ280" s="1213"/>
      <c r="AR280" s="1214">
        <f>+AR279</f>
        <v>5450</v>
      </c>
      <c r="AS280" s="1215"/>
      <c r="AT280" s="1215"/>
      <c r="AU280" s="1215"/>
      <c r="AV280" s="1216"/>
      <c r="AW280" s="424"/>
      <c r="AX280" s="425"/>
      <c r="AY280" s="425"/>
      <c r="AZ280" s="426"/>
    </row>
    <row r="281" spans="1:52" ht="19.5" customHeight="1" x14ac:dyDescent="0.35">
      <c r="A281" s="988">
        <v>6</v>
      </c>
      <c r="B281" s="989"/>
      <c r="C281" s="418" t="s">
        <v>310</v>
      </c>
      <c r="D281" s="378"/>
      <c r="E281" s="378"/>
      <c r="F281" s="427"/>
      <c r="G281" s="403"/>
      <c r="H281" s="402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689"/>
      <c r="W281" s="782"/>
      <c r="X281" s="690"/>
      <c r="Y281" s="880"/>
      <c r="Z281" s="881"/>
      <c r="AA281" s="882"/>
      <c r="AB281" s="896"/>
      <c r="AC281" s="897"/>
      <c r="AD281" s="897"/>
      <c r="AE281" s="898"/>
      <c r="AF281" s="1020"/>
      <c r="AG281" s="1021"/>
      <c r="AH281" s="1021"/>
      <c r="AI281" s="1022"/>
      <c r="AJ281" s="896"/>
      <c r="AK281" s="897"/>
      <c r="AL281" s="897"/>
      <c r="AM281" s="898"/>
      <c r="AN281" s="931"/>
      <c r="AO281" s="932"/>
      <c r="AP281" s="932"/>
      <c r="AQ281" s="933"/>
      <c r="AR281" s="773"/>
      <c r="AS281" s="774"/>
      <c r="AT281" s="774"/>
      <c r="AU281" s="774"/>
      <c r="AV281" s="775"/>
      <c r="AW281" s="170"/>
      <c r="AX281" s="171"/>
      <c r="AY281" s="171"/>
      <c r="AZ281" s="172"/>
    </row>
    <row r="282" spans="1:52" ht="19.5" customHeight="1" x14ac:dyDescent="0.3">
      <c r="A282" s="191"/>
      <c r="B282" s="192"/>
      <c r="C282" s="409">
        <v>6.1</v>
      </c>
      <c r="D282" s="853" t="s">
        <v>549</v>
      </c>
      <c r="E282" s="851"/>
      <c r="F282" s="851"/>
      <c r="G282" s="851"/>
      <c r="H282" s="851"/>
      <c r="I282" s="851"/>
      <c r="J282" s="851"/>
      <c r="K282" s="851"/>
      <c r="L282" s="851"/>
      <c r="M282" s="851"/>
      <c r="N282" s="851"/>
      <c r="O282" s="851"/>
      <c r="P282" s="851"/>
      <c r="Q282" s="851"/>
      <c r="R282" s="851"/>
      <c r="S282" s="851"/>
      <c r="T282" s="851"/>
      <c r="U282" s="852"/>
      <c r="V282" s="689"/>
      <c r="W282" s="782"/>
      <c r="X282" s="690"/>
      <c r="Y282" s="880"/>
      <c r="Z282" s="881"/>
      <c r="AA282" s="882"/>
      <c r="AB282" s="896"/>
      <c r="AC282" s="897"/>
      <c r="AD282" s="897"/>
      <c r="AE282" s="898"/>
      <c r="AF282" s="1020"/>
      <c r="AG282" s="1021"/>
      <c r="AH282" s="1021"/>
      <c r="AI282" s="1022"/>
      <c r="AJ282" s="896"/>
      <c r="AK282" s="897"/>
      <c r="AL282" s="897"/>
      <c r="AM282" s="898"/>
      <c r="AN282" s="931"/>
      <c r="AO282" s="932"/>
      <c r="AP282" s="932"/>
      <c r="AQ282" s="933"/>
      <c r="AR282" s="773"/>
      <c r="AS282" s="774"/>
      <c r="AT282" s="774"/>
      <c r="AU282" s="774"/>
      <c r="AV282" s="775"/>
      <c r="AW282" s="170"/>
      <c r="AX282" s="171"/>
      <c r="AY282" s="171"/>
      <c r="AZ282" s="172"/>
    </row>
    <row r="283" spans="1:52" ht="19.5" customHeight="1" x14ac:dyDescent="0.3">
      <c r="A283" s="191"/>
      <c r="B283" s="192"/>
      <c r="C283" s="254"/>
      <c r="D283" s="689" t="s">
        <v>548</v>
      </c>
      <c r="E283" s="782"/>
      <c r="F283" s="782"/>
      <c r="G283" s="782"/>
      <c r="H283" s="782"/>
      <c r="I283" s="782"/>
      <c r="J283" s="782"/>
      <c r="K283" s="782"/>
      <c r="L283" s="782"/>
      <c r="M283" s="782"/>
      <c r="N283" s="782"/>
      <c r="O283" s="782"/>
      <c r="P283" s="782"/>
      <c r="Q283" s="782"/>
      <c r="R283" s="782"/>
      <c r="S283" s="782"/>
      <c r="T283" s="782"/>
      <c r="U283" s="690"/>
      <c r="V283" s="689"/>
      <c r="W283" s="782"/>
      <c r="X283" s="690"/>
      <c r="Y283" s="1111"/>
      <c r="Z283" s="1112"/>
      <c r="AA283" s="1113"/>
      <c r="AB283" s="1011"/>
      <c r="AC283" s="1012"/>
      <c r="AD283" s="1012"/>
      <c r="AE283" s="1013"/>
      <c r="AF283" s="1061" t="s">
        <v>137</v>
      </c>
      <c r="AG283" s="1062"/>
      <c r="AH283" s="1062"/>
      <c r="AI283" s="1063"/>
      <c r="AJ283" s="1011"/>
      <c r="AK283" s="1012"/>
      <c r="AL283" s="1012"/>
      <c r="AM283" s="1013"/>
      <c r="AN283" s="1067" t="s">
        <v>137</v>
      </c>
      <c r="AO283" s="1068"/>
      <c r="AP283" s="1068"/>
      <c r="AQ283" s="1069"/>
      <c r="AR283" s="1070" t="s">
        <v>137</v>
      </c>
      <c r="AS283" s="1071"/>
      <c r="AT283" s="1071"/>
      <c r="AU283" s="1071"/>
      <c r="AV283" s="1072"/>
      <c r="AW283" s="170"/>
      <c r="AX283" s="171"/>
      <c r="AY283" s="171"/>
      <c r="AZ283" s="172"/>
    </row>
    <row r="284" spans="1:52" ht="19.5" customHeight="1" x14ac:dyDescent="0.3">
      <c r="A284" s="191"/>
      <c r="B284" s="192"/>
      <c r="C284" s="409">
        <v>6.2</v>
      </c>
      <c r="D284" s="853" t="s">
        <v>550</v>
      </c>
      <c r="E284" s="851"/>
      <c r="F284" s="851"/>
      <c r="G284" s="851"/>
      <c r="H284" s="851"/>
      <c r="I284" s="851"/>
      <c r="J284" s="851"/>
      <c r="K284" s="851"/>
      <c r="L284" s="851"/>
      <c r="M284" s="851"/>
      <c r="N284" s="851"/>
      <c r="O284" s="851"/>
      <c r="P284" s="851"/>
      <c r="Q284" s="851"/>
      <c r="R284" s="851"/>
      <c r="S284" s="851"/>
      <c r="T284" s="851"/>
      <c r="U284" s="852"/>
      <c r="V284" s="689"/>
      <c r="W284" s="782"/>
      <c r="X284" s="690"/>
      <c r="Y284" s="880"/>
      <c r="Z284" s="881"/>
      <c r="AA284" s="882"/>
      <c r="AB284" s="896"/>
      <c r="AC284" s="897"/>
      <c r="AD284" s="897"/>
      <c r="AE284" s="898"/>
      <c r="AF284" s="990"/>
      <c r="AG284" s="991"/>
      <c r="AH284" s="991"/>
      <c r="AI284" s="992"/>
      <c r="AJ284" s="896"/>
      <c r="AK284" s="897"/>
      <c r="AL284" s="897"/>
      <c r="AM284" s="898"/>
      <c r="AN284" s="1105"/>
      <c r="AO284" s="1106"/>
      <c r="AP284" s="1106"/>
      <c r="AQ284" s="1107"/>
      <c r="AR284" s="1070"/>
      <c r="AS284" s="1071"/>
      <c r="AT284" s="1071"/>
      <c r="AU284" s="1071"/>
      <c r="AV284" s="1072"/>
      <c r="AW284" s="170"/>
      <c r="AX284" s="171"/>
      <c r="AY284" s="171"/>
      <c r="AZ284" s="172"/>
    </row>
    <row r="285" spans="1:52" ht="19.5" customHeight="1" x14ac:dyDescent="0.3">
      <c r="A285" s="191"/>
      <c r="B285" s="192"/>
      <c r="C285" s="117"/>
      <c r="D285" s="689" t="s">
        <v>547</v>
      </c>
      <c r="E285" s="782"/>
      <c r="F285" s="782"/>
      <c r="G285" s="782"/>
      <c r="H285" s="782"/>
      <c r="I285" s="782"/>
      <c r="J285" s="782"/>
      <c r="K285" s="782"/>
      <c r="L285" s="782"/>
      <c r="M285" s="782"/>
      <c r="N285" s="782"/>
      <c r="O285" s="782"/>
      <c r="P285" s="782"/>
      <c r="Q285" s="782"/>
      <c r="R285" s="782"/>
      <c r="S285" s="782"/>
      <c r="T285" s="782"/>
      <c r="U285" s="690"/>
      <c r="V285" s="689"/>
      <c r="W285" s="782"/>
      <c r="X285" s="690"/>
      <c r="Y285" s="1111"/>
      <c r="Z285" s="1112"/>
      <c r="AA285" s="1113"/>
      <c r="AB285" s="1011"/>
      <c r="AC285" s="1012"/>
      <c r="AD285" s="1012"/>
      <c r="AE285" s="1013"/>
      <c r="AF285" s="1061" t="s">
        <v>137</v>
      </c>
      <c r="AG285" s="1062"/>
      <c r="AH285" s="1062"/>
      <c r="AI285" s="1063"/>
      <c r="AJ285" s="1011"/>
      <c r="AK285" s="1012"/>
      <c r="AL285" s="1012"/>
      <c r="AM285" s="1013"/>
      <c r="AN285" s="1058" t="s">
        <v>137</v>
      </c>
      <c r="AO285" s="1059"/>
      <c r="AP285" s="1059"/>
      <c r="AQ285" s="1060"/>
      <c r="AR285" s="1070" t="s">
        <v>137</v>
      </c>
      <c r="AS285" s="1071"/>
      <c r="AT285" s="1071"/>
      <c r="AU285" s="1071"/>
      <c r="AV285" s="1072"/>
      <c r="AW285" s="170"/>
      <c r="AX285" s="171"/>
      <c r="AY285" s="171"/>
      <c r="AZ285" s="172"/>
    </row>
    <row r="286" spans="1:52" ht="19.5" customHeight="1" x14ac:dyDescent="0.3">
      <c r="A286" s="421"/>
      <c r="B286" s="422"/>
      <c r="C286" s="423"/>
      <c r="D286" s="973" t="s">
        <v>546</v>
      </c>
      <c r="E286" s="974"/>
      <c r="F286" s="974"/>
      <c r="G286" s="974"/>
      <c r="H286" s="974"/>
      <c r="I286" s="974"/>
      <c r="J286" s="974"/>
      <c r="K286" s="974"/>
      <c r="L286" s="974"/>
      <c r="M286" s="974"/>
      <c r="N286" s="974"/>
      <c r="O286" s="974"/>
      <c r="P286" s="974"/>
      <c r="Q286" s="974"/>
      <c r="R286" s="974"/>
      <c r="S286" s="974"/>
      <c r="T286" s="974"/>
      <c r="U286" s="975"/>
      <c r="V286" s="1117"/>
      <c r="W286" s="1118"/>
      <c r="X286" s="1119"/>
      <c r="Y286" s="1108" t="s">
        <v>57</v>
      </c>
      <c r="Z286" s="1109"/>
      <c r="AA286" s="1110"/>
      <c r="AB286" s="1073"/>
      <c r="AC286" s="1074"/>
      <c r="AD286" s="1074"/>
      <c r="AE286" s="1075"/>
      <c r="AF286" s="1076" t="s">
        <v>137</v>
      </c>
      <c r="AG286" s="1077"/>
      <c r="AH286" s="1077"/>
      <c r="AI286" s="1078"/>
      <c r="AJ286" s="1073"/>
      <c r="AK286" s="1074"/>
      <c r="AL286" s="1074"/>
      <c r="AM286" s="1075"/>
      <c r="AN286" s="1079" t="s">
        <v>137</v>
      </c>
      <c r="AO286" s="1080"/>
      <c r="AP286" s="1080"/>
      <c r="AQ286" s="1081"/>
      <c r="AR286" s="1082" t="s">
        <v>137</v>
      </c>
      <c r="AS286" s="1083"/>
      <c r="AT286" s="1083"/>
      <c r="AU286" s="1083"/>
      <c r="AV286" s="1084"/>
      <c r="AW286" s="424"/>
      <c r="AX286" s="425"/>
      <c r="AY286" s="425"/>
      <c r="AZ286" s="426"/>
    </row>
    <row r="287" spans="1:52" ht="19.5" customHeight="1" x14ac:dyDescent="0.3">
      <c r="A287" s="993">
        <v>7</v>
      </c>
      <c r="B287" s="994"/>
      <c r="C287" s="245" t="s">
        <v>551</v>
      </c>
      <c r="D287" s="243"/>
      <c r="E287" s="243"/>
      <c r="F287" s="244"/>
      <c r="G287" s="123"/>
      <c r="H287" s="124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689"/>
      <c r="W287" s="782"/>
      <c r="X287" s="690"/>
      <c r="Y287" s="880"/>
      <c r="Z287" s="881"/>
      <c r="AA287" s="882"/>
      <c r="AB287" s="896"/>
      <c r="AC287" s="897"/>
      <c r="AD287" s="897"/>
      <c r="AE287" s="898"/>
      <c r="AF287" s="1020"/>
      <c r="AG287" s="1021"/>
      <c r="AH287" s="1021"/>
      <c r="AI287" s="1022"/>
      <c r="AJ287" s="896"/>
      <c r="AK287" s="897"/>
      <c r="AL287" s="897"/>
      <c r="AM287" s="898"/>
      <c r="AN287" s="1058"/>
      <c r="AO287" s="1059"/>
      <c r="AP287" s="1059"/>
      <c r="AQ287" s="1060"/>
      <c r="AR287" s="773"/>
      <c r="AS287" s="774"/>
      <c r="AT287" s="774"/>
      <c r="AU287" s="774"/>
      <c r="AV287" s="775"/>
      <c r="AW287" s="170"/>
      <c r="AX287" s="171"/>
      <c r="AY287" s="171"/>
      <c r="AZ287" s="172"/>
    </row>
    <row r="288" spans="1:52" ht="19.5" customHeight="1" x14ac:dyDescent="0.3">
      <c r="A288" s="191"/>
      <c r="B288" s="192"/>
      <c r="C288" s="407">
        <v>7.1</v>
      </c>
      <c r="D288" s="113" t="s">
        <v>554</v>
      </c>
      <c r="E288" s="118"/>
      <c r="F288" s="123"/>
      <c r="G288" s="123"/>
      <c r="H288" s="124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689"/>
      <c r="W288" s="782"/>
      <c r="X288" s="690"/>
      <c r="Y288" s="880"/>
      <c r="Z288" s="881"/>
      <c r="AA288" s="882"/>
      <c r="AB288" s="896"/>
      <c r="AC288" s="897"/>
      <c r="AD288" s="897"/>
      <c r="AE288" s="898"/>
      <c r="AF288" s="1020"/>
      <c r="AG288" s="1021"/>
      <c r="AH288" s="1021"/>
      <c r="AI288" s="1022"/>
      <c r="AJ288" s="896"/>
      <c r="AK288" s="897"/>
      <c r="AL288" s="897"/>
      <c r="AM288" s="898"/>
      <c r="AN288" s="1058"/>
      <c r="AO288" s="1059"/>
      <c r="AP288" s="1059"/>
      <c r="AQ288" s="1060"/>
      <c r="AR288" s="773"/>
      <c r="AS288" s="774"/>
      <c r="AT288" s="774"/>
      <c r="AU288" s="774"/>
      <c r="AV288" s="775"/>
      <c r="AW288" s="170"/>
      <c r="AX288" s="171"/>
      <c r="AY288" s="171"/>
      <c r="AZ288" s="172"/>
    </row>
    <row r="289" spans="1:52" ht="19.5" customHeight="1" x14ac:dyDescent="0.3">
      <c r="A289" s="191"/>
      <c r="B289" s="192"/>
      <c r="C289" s="534"/>
      <c r="D289" s="689" t="s">
        <v>552</v>
      </c>
      <c r="E289" s="782"/>
      <c r="F289" s="782"/>
      <c r="G289" s="782"/>
      <c r="H289" s="782"/>
      <c r="I289" s="782"/>
      <c r="J289" s="782"/>
      <c r="K289" s="782"/>
      <c r="L289" s="782"/>
      <c r="M289" s="782"/>
      <c r="N289" s="782"/>
      <c r="O289" s="782"/>
      <c r="P289" s="782"/>
      <c r="Q289" s="782"/>
      <c r="R289" s="782"/>
      <c r="S289" s="782"/>
      <c r="T289" s="782"/>
      <c r="U289" s="690"/>
      <c r="V289" s="689"/>
      <c r="W289" s="782"/>
      <c r="X289" s="690"/>
      <c r="Y289" s="1111"/>
      <c r="Z289" s="1112"/>
      <c r="AA289" s="1113"/>
      <c r="AB289" s="1011"/>
      <c r="AC289" s="1012"/>
      <c r="AD289" s="1012"/>
      <c r="AE289" s="1013"/>
      <c r="AF289" s="1061" t="s">
        <v>137</v>
      </c>
      <c r="AG289" s="1062"/>
      <c r="AH289" s="1062"/>
      <c r="AI289" s="1063"/>
      <c r="AJ289" s="1011"/>
      <c r="AK289" s="1012"/>
      <c r="AL289" s="1012"/>
      <c r="AM289" s="1013"/>
      <c r="AN289" s="1067" t="s">
        <v>137</v>
      </c>
      <c r="AO289" s="1068"/>
      <c r="AP289" s="1068"/>
      <c r="AQ289" s="1069"/>
      <c r="AR289" s="1070" t="s">
        <v>137</v>
      </c>
      <c r="AS289" s="1071"/>
      <c r="AT289" s="1071"/>
      <c r="AU289" s="1071"/>
      <c r="AV289" s="1072"/>
      <c r="AW289" s="170"/>
      <c r="AX289" s="171"/>
      <c r="AY289" s="171"/>
      <c r="AZ289" s="172"/>
    </row>
    <row r="290" spans="1:52" ht="19.5" customHeight="1" x14ac:dyDescent="0.3">
      <c r="A290" s="191"/>
      <c r="B290" s="192"/>
      <c r="C290" s="419">
        <v>7.2</v>
      </c>
      <c r="D290" s="428" t="s">
        <v>555</v>
      </c>
      <c r="E290" s="151"/>
      <c r="F290" s="151"/>
      <c r="G290" s="114"/>
      <c r="H290" s="114"/>
      <c r="I290" s="114"/>
      <c r="J290" s="114"/>
      <c r="K290" s="115"/>
      <c r="L290" s="115"/>
      <c r="M290" s="310"/>
      <c r="N290" s="310"/>
      <c r="O290" s="324"/>
      <c r="P290" s="324"/>
      <c r="Q290" s="324"/>
      <c r="R290" s="324"/>
      <c r="S290" s="324"/>
      <c r="T290" s="324"/>
      <c r="U290" s="325"/>
      <c r="V290" s="689"/>
      <c r="W290" s="782"/>
      <c r="X290" s="690"/>
      <c r="Y290" s="880"/>
      <c r="Z290" s="881"/>
      <c r="AA290" s="882"/>
      <c r="AB290" s="896"/>
      <c r="AC290" s="897"/>
      <c r="AD290" s="897"/>
      <c r="AE290" s="898"/>
      <c r="AF290" s="990"/>
      <c r="AG290" s="991"/>
      <c r="AH290" s="991"/>
      <c r="AI290" s="992"/>
      <c r="AJ290" s="896"/>
      <c r="AK290" s="897"/>
      <c r="AL290" s="897"/>
      <c r="AM290" s="898"/>
      <c r="AN290" s="1105"/>
      <c r="AO290" s="1106"/>
      <c r="AP290" s="1106"/>
      <c r="AQ290" s="1107"/>
      <c r="AR290" s="1070"/>
      <c r="AS290" s="1071"/>
      <c r="AT290" s="1071"/>
      <c r="AU290" s="1071"/>
      <c r="AV290" s="1072"/>
      <c r="AW290" s="170"/>
      <c r="AX290" s="171"/>
      <c r="AY290" s="171"/>
      <c r="AZ290" s="172"/>
    </row>
    <row r="291" spans="1:52" ht="19.5" customHeight="1" x14ac:dyDescent="0.3">
      <c r="A291" s="191"/>
      <c r="B291" s="192"/>
      <c r="C291" s="535"/>
      <c r="D291" s="689" t="s">
        <v>553</v>
      </c>
      <c r="E291" s="782"/>
      <c r="F291" s="782"/>
      <c r="G291" s="782"/>
      <c r="H291" s="782"/>
      <c r="I291" s="782"/>
      <c r="J291" s="782"/>
      <c r="K291" s="782"/>
      <c r="L291" s="782"/>
      <c r="M291" s="782"/>
      <c r="N291" s="782"/>
      <c r="O291" s="782"/>
      <c r="P291" s="782"/>
      <c r="Q291" s="782"/>
      <c r="R291" s="782"/>
      <c r="S291" s="782"/>
      <c r="T291" s="782"/>
      <c r="U291" s="690"/>
      <c r="V291" s="689"/>
      <c r="W291" s="782"/>
      <c r="X291" s="690"/>
      <c r="Y291" s="1111"/>
      <c r="Z291" s="1112"/>
      <c r="AA291" s="1113"/>
      <c r="AB291" s="1011"/>
      <c r="AC291" s="1012"/>
      <c r="AD291" s="1012"/>
      <c r="AE291" s="1013"/>
      <c r="AF291" s="1061" t="s">
        <v>137</v>
      </c>
      <c r="AG291" s="1062"/>
      <c r="AH291" s="1062"/>
      <c r="AI291" s="1063"/>
      <c r="AJ291" s="1011"/>
      <c r="AK291" s="1012"/>
      <c r="AL291" s="1012"/>
      <c r="AM291" s="1013"/>
      <c r="AN291" s="1058" t="s">
        <v>137</v>
      </c>
      <c r="AO291" s="1059"/>
      <c r="AP291" s="1059"/>
      <c r="AQ291" s="1060"/>
      <c r="AR291" s="1070" t="s">
        <v>137</v>
      </c>
      <c r="AS291" s="1071"/>
      <c r="AT291" s="1071"/>
      <c r="AU291" s="1071"/>
      <c r="AV291" s="1072"/>
      <c r="AW291" s="170"/>
      <c r="AX291" s="171"/>
      <c r="AY291" s="171"/>
      <c r="AZ291" s="172"/>
    </row>
    <row r="292" spans="1:52" ht="19.5" customHeight="1" x14ac:dyDescent="0.3">
      <c r="A292" s="421"/>
      <c r="B292" s="422"/>
      <c r="C292" s="423"/>
      <c r="D292" s="973" t="s">
        <v>556</v>
      </c>
      <c r="E292" s="974"/>
      <c r="F292" s="974"/>
      <c r="G292" s="974"/>
      <c r="H292" s="974"/>
      <c r="I292" s="974"/>
      <c r="J292" s="974"/>
      <c r="K292" s="974"/>
      <c r="L292" s="974"/>
      <c r="M292" s="974"/>
      <c r="N292" s="974"/>
      <c r="O292" s="974"/>
      <c r="P292" s="974"/>
      <c r="Q292" s="974"/>
      <c r="R292" s="974"/>
      <c r="S292" s="974"/>
      <c r="T292" s="974"/>
      <c r="U292" s="975"/>
      <c r="V292" s="1117"/>
      <c r="W292" s="1118"/>
      <c r="X292" s="1119"/>
      <c r="Y292" s="1108" t="s">
        <v>57</v>
      </c>
      <c r="Z292" s="1109"/>
      <c r="AA292" s="1110"/>
      <c r="AB292" s="1073"/>
      <c r="AC292" s="1074"/>
      <c r="AD292" s="1074"/>
      <c r="AE292" s="1075"/>
      <c r="AF292" s="1076" t="s">
        <v>137</v>
      </c>
      <c r="AG292" s="1077"/>
      <c r="AH292" s="1077"/>
      <c r="AI292" s="1078"/>
      <c r="AJ292" s="1073"/>
      <c r="AK292" s="1074"/>
      <c r="AL292" s="1074"/>
      <c r="AM292" s="1075"/>
      <c r="AN292" s="1079" t="s">
        <v>137</v>
      </c>
      <c r="AO292" s="1080"/>
      <c r="AP292" s="1080"/>
      <c r="AQ292" s="1081"/>
      <c r="AR292" s="1082" t="s">
        <v>137</v>
      </c>
      <c r="AS292" s="1083"/>
      <c r="AT292" s="1083"/>
      <c r="AU292" s="1083"/>
      <c r="AV292" s="1084"/>
      <c r="AW292" s="424"/>
      <c r="AX292" s="425"/>
      <c r="AY292" s="425"/>
      <c r="AZ292" s="426"/>
    </row>
    <row r="293" spans="1:52" ht="19.5" customHeight="1" x14ac:dyDescent="0.3">
      <c r="A293" s="677"/>
      <c r="B293" s="678"/>
      <c r="C293" s="995" t="s">
        <v>312</v>
      </c>
      <c r="D293" s="996"/>
      <c r="E293" s="996"/>
      <c r="F293" s="996"/>
      <c r="G293" s="996"/>
      <c r="H293" s="996"/>
      <c r="I293" s="996"/>
      <c r="J293" s="996"/>
      <c r="K293" s="996"/>
      <c r="L293" s="996"/>
      <c r="M293" s="996"/>
      <c r="N293" s="996"/>
      <c r="O293" s="996"/>
      <c r="P293" s="996"/>
      <c r="Q293" s="996"/>
      <c r="R293" s="996"/>
      <c r="S293" s="996"/>
      <c r="T293" s="996"/>
      <c r="U293" s="997"/>
      <c r="V293" s="689"/>
      <c r="W293" s="782"/>
      <c r="X293" s="690"/>
      <c r="Y293" s="880"/>
      <c r="Z293" s="881"/>
      <c r="AA293" s="882"/>
      <c r="AB293" s="896"/>
      <c r="AC293" s="897"/>
      <c r="AD293" s="897"/>
      <c r="AE293" s="898"/>
      <c r="AF293" s="1020"/>
      <c r="AG293" s="1021"/>
      <c r="AH293" s="1021"/>
      <c r="AI293" s="1022"/>
      <c r="AJ293" s="896"/>
      <c r="AK293" s="897"/>
      <c r="AL293" s="897"/>
      <c r="AM293" s="898"/>
      <c r="AN293" s="1058"/>
      <c r="AO293" s="1059"/>
      <c r="AP293" s="1059"/>
      <c r="AQ293" s="1060"/>
      <c r="AR293" s="1058"/>
      <c r="AS293" s="1059"/>
      <c r="AT293" s="1059"/>
      <c r="AU293" s="1059"/>
      <c r="AV293" s="1059"/>
      <c r="AW293" s="88"/>
      <c r="AX293" s="89"/>
      <c r="AY293" s="89"/>
      <c r="AZ293" s="90"/>
    </row>
    <row r="294" spans="1:52" ht="19.5" customHeight="1" x14ac:dyDescent="0.3">
      <c r="A294" s="979">
        <v>1</v>
      </c>
      <c r="B294" s="980"/>
      <c r="C294" s="995" t="s">
        <v>313</v>
      </c>
      <c r="D294" s="996"/>
      <c r="E294" s="996"/>
      <c r="F294" s="996"/>
      <c r="G294" s="996"/>
      <c r="H294" s="996"/>
      <c r="I294" s="996"/>
      <c r="J294" s="996"/>
      <c r="K294" s="996"/>
      <c r="L294" s="996"/>
      <c r="M294" s="996"/>
      <c r="N294" s="996"/>
      <c r="O294" s="996"/>
      <c r="P294" s="996"/>
      <c r="Q294" s="996"/>
      <c r="R294" s="996"/>
      <c r="S294" s="996"/>
      <c r="T294" s="996"/>
      <c r="U294" s="997"/>
      <c r="V294" s="689"/>
      <c r="W294" s="782"/>
      <c r="X294" s="690"/>
      <c r="Y294" s="880"/>
      <c r="Z294" s="881"/>
      <c r="AA294" s="882"/>
      <c r="AB294" s="896"/>
      <c r="AC294" s="897"/>
      <c r="AD294" s="897"/>
      <c r="AE294" s="898"/>
      <c r="AF294" s="776"/>
      <c r="AG294" s="902"/>
      <c r="AH294" s="902"/>
      <c r="AI294" s="903"/>
      <c r="AJ294" s="896"/>
      <c r="AK294" s="897"/>
      <c r="AL294" s="897"/>
      <c r="AM294" s="898"/>
      <c r="AN294" s="931"/>
      <c r="AO294" s="932"/>
      <c r="AP294" s="932"/>
      <c r="AQ294" s="933"/>
      <c r="AR294" s="773"/>
      <c r="AS294" s="774"/>
      <c r="AT294" s="774"/>
      <c r="AU294" s="774"/>
      <c r="AV294" s="775"/>
      <c r="AW294" s="88"/>
      <c r="AX294" s="89"/>
      <c r="AY294" s="89"/>
      <c r="AZ294" s="90"/>
    </row>
    <row r="295" spans="1:52" ht="19.5" customHeight="1" x14ac:dyDescent="0.3">
      <c r="A295" s="121"/>
      <c r="B295" s="122"/>
      <c r="C295" s="409">
        <v>1.1000000000000001</v>
      </c>
      <c r="D295" s="394" t="s">
        <v>557</v>
      </c>
      <c r="E295" s="195"/>
      <c r="F295" s="429"/>
      <c r="G295" s="148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689"/>
      <c r="W295" s="782"/>
      <c r="X295" s="690"/>
      <c r="Y295" s="880"/>
      <c r="Z295" s="881"/>
      <c r="AA295" s="882"/>
      <c r="AB295" s="896"/>
      <c r="AC295" s="897"/>
      <c r="AD295" s="897"/>
      <c r="AE295" s="898"/>
      <c r="AF295" s="281"/>
      <c r="AG295" s="282"/>
      <c r="AH295" s="282"/>
      <c r="AI295" s="283"/>
      <c r="AJ295" s="896"/>
      <c r="AK295" s="897"/>
      <c r="AL295" s="897"/>
      <c r="AM295" s="898"/>
      <c r="AN295" s="931"/>
      <c r="AO295" s="932"/>
      <c r="AP295" s="932"/>
      <c r="AQ295" s="933"/>
      <c r="AR295" s="773"/>
      <c r="AS295" s="774"/>
      <c r="AT295" s="774"/>
      <c r="AU295" s="774"/>
      <c r="AV295" s="775"/>
      <c r="AW295" s="88"/>
      <c r="AX295" s="89"/>
      <c r="AY295" s="89"/>
      <c r="AZ295" s="90"/>
    </row>
    <row r="296" spans="1:52" ht="19.5" customHeight="1" x14ac:dyDescent="0.3">
      <c r="A296" s="677"/>
      <c r="B296" s="678"/>
      <c r="C296" s="117"/>
      <c r="D296" s="323" t="s">
        <v>137</v>
      </c>
      <c r="E296" s="252" t="s">
        <v>558</v>
      </c>
      <c r="F296" s="253"/>
      <c r="G296" s="148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689">
        <v>24</v>
      </c>
      <c r="W296" s="782"/>
      <c r="X296" s="690"/>
      <c r="Y296" s="880" t="s">
        <v>18</v>
      </c>
      <c r="Z296" s="881"/>
      <c r="AA296" s="882"/>
      <c r="AB296" s="896">
        <v>8400</v>
      </c>
      <c r="AC296" s="897"/>
      <c r="AD296" s="897"/>
      <c r="AE296" s="898"/>
      <c r="AF296" s="776">
        <f>+V296*AB296</f>
        <v>201600</v>
      </c>
      <c r="AG296" s="902"/>
      <c r="AH296" s="902"/>
      <c r="AI296" s="903"/>
      <c r="AJ296" s="896" t="s">
        <v>137</v>
      </c>
      <c r="AK296" s="897"/>
      <c r="AL296" s="897"/>
      <c r="AM296" s="898"/>
      <c r="AN296" s="931" t="s">
        <v>137</v>
      </c>
      <c r="AO296" s="932"/>
      <c r="AP296" s="932"/>
      <c r="AQ296" s="933"/>
      <c r="AR296" s="773">
        <f>+AF296</f>
        <v>201600</v>
      </c>
      <c r="AS296" s="774"/>
      <c r="AT296" s="774"/>
      <c r="AU296" s="774"/>
      <c r="AV296" s="775"/>
      <c r="AW296" s="88"/>
      <c r="AX296" s="89"/>
      <c r="AY296" s="89"/>
      <c r="AZ296" s="90"/>
    </row>
    <row r="297" spans="1:52" ht="19.5" customHeight="1" x14ac:dyDescent="0.3">
      <c r="A297" s="121"/>
      <c r="B297" s="122"/>
      <c r="C297" s="117"/>
      <c r="D297" s="689" t="s">
        <v>191</v>
      </c>
      <c r="E297" s="782"/>
      <c r="F297" s="782"/>
      <c r="G297" s="782"/>
      <c r="H297" s="782"/>
      <c r="I297" s="782"/>
      <c r="J297" s="782"/>
      <c r="K297" s="782"/>
      <c r="L297" s="782"/>
      <c r="M297" s="782"/>
      <c r="N297" s="782"/>
      <c r="O297" s="782"/>
      <c r="P297" s="782"/>
      <c r="Q297" s="782"/>
      <c r="R297" s="782"/>
      <c r="S297" s="782"/>
      <c r="T297" s="782"/>
      <c r="U297" s="690"/>
      <c r="V297" s="689"/>
      <c r="W297" s="782"/>
      <c r="X297" s="690"/>
      <c r="Y297" s="1111"/>
      <c r="Z297" s="1112"/>
      <c r="AA297" s="1113"/>
      <c r="AB297" s="1011"/>
      <c r="AC297" s="1012"/>
      <c r="AD297" s="1012"/>
      <c r="AE297" s="1013"/>
      <c r="AF297" s="1008">
        <f>SUM(AF296)</f>
        <v>201600</v>
      </c>
      <c r="AG297" s="1009"/>
      <c r="AH297" s="1009"/>
      <c r="AI297" s="1010"/>
      <c r="AJ297" s="1011"/>
      <c r="AK297" s="1012"/>
      <c r="AL297" s="1012"/>
      <c r="AM297" s="1013"/>
      <c r="AN297" s="1008" t="s">
        <v>137</v>
      </c>
      <c r="AO297" s="1009"/>
      <c r="AP297" s="1009"/>
      <c r="AQ297" s="1010"/>
      <c r="AR297" s="773">
        <f>SUM(AR296)</f>
        <v>201600</v>
      </c>
      <c r="AS297" s="774"/>
      <c r="AT297" s="774"/>
      <c r="AU297" s="774"/>
      <c r="AV297" s="775"/>
      <c r="AW297" s="88"/>
      <c r="AX297" s="89"/>
      <c r="AY297" s="89"/>
      <c r="AZ297" s="90"/>
    </row>
    <row r="298" spans="1:52" ht="19.5" customHeight="1" x14ac:dyDescent="0.3">
      <c r="A298" s="121"/>
      <c r="B298" s="122"/>
      <c r="C298" s="117"/>
      <c r="D298" s="323"/>
      <c r="E298" s="115"/>
      <c r="F298" s="148"/>
      <c r="G298" s="148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689"/>
      <c r="W298" s="782"/>
      <c r="X298" s="690"/>
      <c r="Y298" s="880"/>
      <c r="Z298" s="881"/>
      <c r="AA298" s="882"/>
      <c r="AB298" s="896"/>
      <c r="AC298" s="897"/>
      <c r="AD298" s="897"/>
      <c r="AE298" s="898"/>
      <c r="AF298" s="281"/>
      <c r="AG298" s="282"/>
      <c r="AH298" s="282"/>
      <c r="AI298" s="283"/>
      <c r="AJ298" s="896"/>
      <c r="AK298" s="897"/>
      <c r="AL298" s="897"/>
      <c r="AM298" s="898"/>
      <c r="AN298" s="931"/>
      <c r="AO298" s="932"/>
      <c r="AP298" s="932"/>
      <c r="AQ298" s="933"/>
      <c r="AR298" s="773"/>
      <c r="AS298" s="774"/>
      <c r="AT298" s="774"/>
      <c r="AU298" s="774"/>
      <c r="AV298" s="775"/>
      <c r="AW298" s="88"/>
      <c r="AX298" s="89"/>
      <c r="AY298" s="89"/>
      <c r="AZ298" s="90"/>
    </row>
    <row r="299" spans="1:52" ht="19.5" customHeight="1" x14ac:dyDescent="0.3">
      <c r="A299" s="677"/>
      <c r="B299" s="678"/>
      <c r="C299" s="117"/>
      <c r="D299" s="323"/>
      <c r="E299" s="118"/>
      <c r="F299" s="123"/>
      <c r="G299" s="123"/>
      <c r="H299" s="124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689"/>
      <c r="W299" s="782"/>
      <c r="X299" s="690"/>
      <c r="Y299" s="880"/>
      <c r="Z299" s="881"/>
      <c r="AA299" s="882"/>
      <c r="AB299" s="896"/>
      <c r="AC299" s="897"/>
      <c r="AD299" s="897"/>
      <c r="AE299" s="898"/>
      <c r="AF299" s="281"/>
      <c r="AG299" s="282"/>
      <c r="AH299" s="282"/>
      <c r="AI299" s="283"/>
      <c r="AJ299" s="896"/>
      <c r="AK299" s="897"/>
      <c r="AL299" s="897"/>
      <c r="AM299" s="898"/>
      <c r="AN299" s="931"/>
      <c r="AO299" s="932"/>
      <c r="AP299" s="932"/>
      <c r="AQ299" s="933"/>
      <c r="AR299" s="773"/>
      <c r="AS299" s="774"/>
      <c r="AT299" s="774"/>
      <c r="AU299" s="774"/>
      <c r="AV299" s="775"/>
      <c r="AW299" s="88"/>
      <c r="AX299" s="89"/>
      <c r="AY299" s="89"/>
      <c r="AZ299" s="90"/>
    </row>
    <row r="300" spans="1:52" ht="19.5" customHeight="1" x14ac:dyDescent="0.3">
      <c r="A300" s="121"/>
      <c r="B300" s="122"/>
      <c r="C300" s="117"/>
      <c r="D300" s="323"/>
      <c r="E300" s="118"/>
      <c r="F300" s="123"/>
      <c r="G300" s="123"/>
      <c r="H300" s="124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689"/>
      <c r="W300" s="782"/>
      <c r="X300" s="690"/>
      <c r="Y300" s="880"/>
      <c r="Z300" s="881"/>
      <c r="AA300" s="882"/>
      <c r="AB300" s="896"/>
      <c r="AC300" s="897"/>
      <c r="AD300" s="897"/>
      <c r="AE300" s="898"/>
      <c r="AF300" s="281"/>
      <c r="AG300" s="282"/>
      <c r="AH300" s="282"/>
      <c r="AI300" s="283"/>
      <c r="AJ300" s="896"/>
      <c r="AK300" s="897"/>
      <c r="AL300" s="897"/>
      <c r="AM300" s="898"/>
      <c r="AN300" s="931"/>
      <c r="AO300" s="932"/>
      <c r="AP300" s="932"/>
      <c r="AQ300" s="933"/>
      <c r="AR300" s="773"/>
      <c r="AS300" s="774"/>
      <c r="AT300" s="774"/>
      <c r="AU300" s="774"/>
      <c r="AV300" s="775"/>
      <c r="AW300" s="88"/>
      <c r="AX300" s="89"/>
      <c r="AY300" s="89"/>
      <c r="AZ300" s="90"/>
    </row>
    <row r="301" spans="1:52" ht="19.5" customHeight="1" x14ac:dyDescent="0.3">
      <c r="A301" s="121"/>
      <c r="B301" s="122"/>
      <c r="C301" s="117"/>
      <c r="D301" s="323"/>
      <c r="E301" s="118"/>
      <c r="F301" s="123"/>
      <c r="G301" s="123"/>
      <c r="H301" s="124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689"/>
      <c r="W301" s="782"/>
      <c r="X301" s="690"/>
      <c r="Y301" s="880"/>
      <c r="Z301" s="881"/>
      <c r="AA301" s="882"/>
      <c r="AB301" s="896"/>
      <c r="AC301" s="897"/>
      <c r="AD301" s="897"/>
      <c r="AE301" s="898"/>
      <c r="AF301" s="281"/>
      <c r="AG301" s="282"/>
      <c r="AH301" s="282"/>
      <c r="AI301" s="283"/>
      <c r="AJ301" s="896"/>
      <c r="AK301" s="897"/>
      <c r="AL301" s="897"/>
      <c r="AM301" s="898"/>
      <c r="AN301" s="931"/>
      <c r="AO301" s="932"/>
      <c r="AP301" s="932"/>
      <c r="AQ301" s="933"/>
      <c r="AR301" s="773"/>
      <c r="AS301" s="774"/>
      <c r="AT301" s="774"/>
      <c r="AU301" s="774"/>
      <c r="AV301" s="775"/>
      <c r="AW301" s="88"/>
      <c r="AX301" s="89"/>
      <c r="AY301" s="89"/>
      <c r="AZ301" s="90"/>
    </row>
    <row r="302" spans="1:52" s="372" customFormat="1" ht="19.5" customHeight="1" x14ac:dyDescent="0.3">
      <c r="A302" s="502"/>
      <c r="B302" s="503"/>
      <c r="C302" s="504"/>
      <c r="D302" s="973" t="s">
        <v>559</v>
      </c>
      <c r="E302" s="974"/>
      <c r="F302" s="974"/>
      <c r="G302" s="974"/>
      <c r="H302" s="974"/>
      <c r="I302" s="974"/>
      <c r="J302" s="974"/>
      <c r="K302" s="974"/>
      <c r="L302" s="974"/>
      <c r="M302" s="974"/>
      <c r="N302" s="974"/>
      <c r="O302" s="974"/>
      <c r="P302" s="974"/>
      <c r="Q302" s="974"/>
      <c r="R302" s="974"/>
      <c r="S302" s="974"/>
      <c r="T302" s="974"/>
      <c r="U302" s="975"/>
      <c r="V302" s="1220"/>
      <c r="W302" s="1221"/>
      <c r="X302" s="1222"/>
      <c r="Y302" s="1108" t="s">
        <v>57</v>
      </c>
      <c r="Z302" s="1109"/>
      <c r="AA302" s="1110"/>
      <c r="AB302" s="1073"/>
      <c r="AC302" s="1074"/>
      <c r="AD302" s="1074"/>
      <c r="AE302" s="1075"/>
      <c r="AF302" s="976">
        <f>+AF297</f>
        <v>201600</v>
      </c>
      <c r="AG302" s="977"/>
      <c r="AH302" s="977"/>
      <c r="AI302" s="978"/>
      <c r="AJ302" s="1073"/>
      <c r="AK302" s="1074"/>
      <c r="AL302" s="1074"/>
      <c r="AM302" s="1075"/>
      <c r="AN302" s="1079" t="s">
        <v>137</v>
      </c>
      <c r="AO302" s="1080"/>
      <c r="AP302" s="1080"/>
      <c r="AQ302" s="1081"/>
      <c r="AR302" s="1336">
        <f>+AR297</f>
        <v>201600</v>
      </c>
      <c r="AS302" s="1337"/>
      <c r="AT302" s="1337"/>
      <c r="AU302" s="1337"/>
      <c r="AV302" s="1338"/>
      <c r="AW302" s="505"/>
      <c r="AX302" s="506"/>
      <c r="AY302" s="506"/>
      <c r="AZ302" s="507"/>
    </row>
    <row r="303" spans="1:52" ht="19.5" customHeight="1" x14ac:dyDescent="0.3">
      <c r="A303" s="979">
        <v>2</v>
      </c>
      <c r="B303" s="980"/>
      <c r="C303" s="981" t="s">
        <v>314</v>
      </c>
      <c r="D303" s="982"/>
      <c r="E303" s="982"/>
      <c r="F303" s="982"/>
      <c r="G303" s="982"/>
      <c r="H303" s="982"/>
      <c r="I303" s="982"/>
      <c r="J303" s="982"/>
      <c r="K303" s="982"/>
      <c r="L303" s="982"/>
      <c r="M303" s="982"/>
      <c r="N303" s="982"/>
      <c r="O303" s="982"/>
      <c r="P303" s="982"/>
      <c r="Q303" s="982"/>
      <c r="R303" s="982"/>
      <c r="S303" s="982"/>
      <c r="T303" s="982"/>
      <c r="U303" s="983"/>
      <c r="V303" s="689"/>
      <c r="W303" s="782"/>
      <c r="X303" s="690"/>
      <c r="Y303" s="880"/>
      <c r="Z303" s="881"/>
      <c r="AA303" s="882"/>
      <c r="AB303" s="896"/>
      <c r="AC303" s="897"/>
      <c r="AD303" s="897"/>
      <c r="AE303" s="898"/>
      <c r="AF303" s="281"/>
      <c r="AG303" s="282"/>
      <c r="AH303" s="282"/>
      <c r="AI303" s="283"/>
      <c r="AJ303" s="896"/>
      <c r="AK303" s="897"/>
      <c r="AL303" s="897"/>
      <c r="AM303" s="898"/>
      <c r="AN303" s="931"/>
      <c r="AO303" s="932"/>
      <c r="AP303" s="932"/>
      <c r="AQ303" s="933"/>
      <c r="AR303" s="773"/>
      <c r="AS303" s="774"/>
      <c r="AT303" s="774"/>
      <c r="AU303" s="774"/>
      <c r="AV303" s="775"/>
      <c r="AW303" s="88"/>
      <c r="AX303" s="89"/>
      <c r="AY303" s="89"/>
      <c r="AZ303" s="90"/>
    </row>
    <row r="304" spans="1:52" ht="19.5" customHeight="1" x14ac:dyDescent="0.3">
      <c r="A304" s="430"/>
      <c r="B304" s="122"/>
      <c r="C304" s="407">
        <v>2.1</v>
      </c>
      <c r="D304" s="428" t="s">
        <v>560</v>
      </c>
      <c r="E304" s="72"/>
      <c r="F304" s="72"/>
      <c r="G304" s="151"/>
      <c r="H304" s="151"/>
      <c r="I304" s="151"/>
      <c r="J304" s="151"/>
      <c r="K304" s="151"/>
      <c r="L304" s="151"/>
      <c r="M304" s="308"/>
      <c r="N304" s="308"/>
      <c r="O304" s="324"/>
      <c r="P304" s="324"/>
      <c r="Q304" s="324"/>
      <c r="R304" s="324"/>
      <c r="S304" s="324"/>
      <c r="T304" s="324"/>
      <c r="U304" s="325"/>
      <c r="V304" s="689"/>
      <c r="W304" s="782"/>
      <c r="X304" s="690"/>
      <c r="Y304" s="880"/>
      <c r="Z304" s="881"/>
      <c r="AA304" s="882"/>
      <c r="AB304" s="896"/>
      <c r="AC304" s="897"/>
      <c r="AD304" s="897"/>
      <c r="AE304" s="898"/>
      <c r="AF304" s="1020"/>
      <c r="AG304" s="1021"/>
      <c r="AH304" s="1021"/>
      <c r="AI304" s="1022"/>
      <c r="AJ304" s="896"/>
      <c r="AK304" s="897"/>
      <c r="AL304" s="897"/>
      <c r="AM304" s="898"/>
      <c r="AN304" s="931"/>
      <c r="AO304" s="932"/>
      <c r="AP304" s="932"/>
      <c r="AQ304" s="933"/>
      <c r="AR304" s="773"/>
      <c r="AS304" s="774"/>
      <c r="AT304" s="774"/>
      <c r="AU304" s="774"/>
      <c r="AV304" s="775"/>
      <c r="AW304" s="326"/>
      <c r="AX304" s="324"/>
      <c r="AY304" s="324"/>
      <c r="AZ304" s="329"/>
    </row>
    <row r="305" spans="1:52" ht="19.5" customHeight="1" x14ac:dyDescent="0.3">
      <c r="A305" s="191"/>
      <c r="B305" s="192"/>
      <c r="C305" s="302"/>
      <c r="D305" s="689" t="s">
        <v>196</v>
      </c>
      <c r="E305" s="782"/>
      <c r="F305" s="782"/>
      <c r="G305" s="782"/>
      <c r="H305" s="782"/>
      <c r="I305" s="782"/>
      <c r="J305" s="782"/>
      <c r="K305" s="782"/>
      <c r="L305" s="782"/>
      <c r="M305" s="782"/>
      <c r="N305" s="782"/>
      <c r="O305" s="782"/>
      <c r="P305" s="782"/>
      <c r="Q305" s="782"/>
      <c r="R305" s="782"/>
      <c r="S305" s="782"/>
      <c r="T305" s="782"/>
      <c r="U305" s="690"/>
      <c r="V305" s="689"/>
      <c r="W305" s="782"/>
      <c r="X305" s="690"/>
      <c r="Y305" s="1111"/>
      <c r="Z305" s="1112"/>
      <c r="AA305" s="1113"/>
      <c r="AB305" s="1011"/>
      <c r="AC305" s="1012"/>
      <c r="AD305" s="1012"/>
      <c r="AE305" s="1013"/>
      <c r="AF305" s="1061" t="s">
        <v>137</v>
      </c>
      <c r="AG305" s="1062"/>
      <c r="AH305" s="1062"/>
      <c r="AI305" s="1063"/>
      <c r="AJ305" s="1064"/>
      <c r="AK305" s="1065"/>
      <c r="AL305" s="1065"/>
      <c r="AM305" s="1066"/>
      <c r="AN305" s="1067" t="s">
        <v>137</v>
      </c>
      <c r="AO305" s="1068"/>
      <c r="AP305" s="1068"/>
      <c r="AQ305" s="1069"/>
      <c r="AR305" s="1070" t="s">
        <v>137</v>
      </c>
      <c r="AS305" s="1071"/>
      <c r="AT305" s="1071"/>
      <c r="AU305" s="1071"/>
      <c r="AV305" s="1072"/>
      <c r="AW305" s="536"/>
      <c r="AX305" s="537"/>
      <c r="AY305" s="537"/>
      <c r="AZ305" s="538"/>
    </row>
    <row r="306" spans="1:52" ht="19.5" customHeight="1" x14ac:dyDescent="0.3">
      <c r="A306" s="191"/>
      <c r="B306" s="192"/>
      <c r="C306" s="302"/>
      <c r="D306" s="323"/>
      <c r="E306" s="151"/>
      <c r="F306" s="151"/>
      <c r="G306" s="148"/>
      <c r="H306" s="115"/>
      <c r="I306" s="115"/>
      <c r="J306" s="115"/>
      <c r="K306" s="115"/>
      <c r="L306" s="115"/>
      <c r="M306" s="310"/>
      <c r="N306" s="310"/>
      <c r="O306" s="324"/>
      <c r="P306" s="324"/>
      <c r="Q306" s="324"/>
      <c r="R306" s="324"/>
      <c r="S306" s="324"/>
      <c r="T306" s="324"/>
      <c r="U306" s="325"/>
      <c r="V306" s="689"/>
      <c r="W306" s="782"/>
      <c r="X306" s="690"/>
      <c r="Y306" s="880"/>
      <c r="Z306" s="881"/>
      <c r="AA306" s="882"/>
      <c r="AB306" s="896"/>
      <c r="AC306" s="897"/>
      <c r="AD306" s="897"/>
      <c r="AE306" s="898"/>
      <c r="AF306" s="1020"/>
      <c r="AG306" s="1021"/>
      <c r="AH306" s="1021"/>
      <c r="AI306" s="1022"/>
      <c r="AJ306" s="896"/>
      <c r="AK306" s="897"/>
      <c r="AL306" s="897"/>
      <c r="AM306" s="898"/>
      <c r="AN306" s="931"/>
      <c r="AO306" s="932"/>
      <c r="AP306" s="932"/>
      <c r="AQ306" s="933"/>
      <c r="AR306" s="773"/>
      <c r="AS306" s="774"/>
      <c r="AT306" s="774"/>
      <c r="AU306" s="774"/>
      <c r="AV306" s="775"/>
      <c r="AW306" s="326"/>
      <c r="AX306" s="324"/>
      <c r="AY306" s="324"/>
      <c r="AZ306" s="329"/>
    </row>
    <row r="307" spans="1:52" ht="19.5" customHeight="1" x14ac:dyDescent="0.3">
      <c r="A307" s="312"/>
      <c r="B307" s="313"/>
      <c r="C307" s="302"/>
      <c r="D307" s="323"/>
      <c r="E307" s="303"/>
      <c r="F307" s="314"/>
      <c r="G307" s="314"/>
      <c r="H307" s="303"/>
      <c r="I307" s="303"/>
      <c r="J307" s="303"/>
      <c r="K307" s="303"/>
      <c r="L307" s="303"/>
      <c r="M307" s="303"/>
      <c r="N307" s="303"/>
      <c r="O307" s="315"/>
      <c r="P307" s="315"/>
      <c r="Q307" s="315"/>
      <c r="R307" s="315"/>
      <c r="S307" s="315"/>
      <c r="T307" s="315"/>
      <c r="U307" s="316"/>
      <c r="V307" s="689"/>
      <c r="W307" s="782"/>
      <c r="X307" s="690"/>
      <c r="Y307" s="880"/>
      <c r="Z307" s="881"/>
      <c r="AA307" s="882"/>
      <c r="AB307" s="896"/>
      <c r="AC307" s="897"/>
      <c r="AD307" s="897"/>
      <c r="AE307" s="898"/>
      <c r="AF307" s="1020"/>
      <c r="AG307" s="1021"/>
      <c r="AH307" s="1021"/>
      <c r="AI307" s="1022"/>
      <c r="AJ307" s="896"/>
      <c r="AK307" s="897"/>
      <c r="AL307" s="897"/>
      <c r="AM307" s="898"/>
      <c r="AN307" s="931"/>
      <c r="AO307" s="932"/>
      <c r="AP307" s="932"/>
      <c r="AQ307" s="933"/>
      <c r="AR307" s="773"/>
      <c r="AS307" s="774"/>
      <c r="AT307" s="774"/>
      <c r="AU307" s="774"/>
      <c r="AV307" s="775"/>
      <c r="AW307" s="73"/>
      <c r="AX307" s="57"/>
      <c r="AY307" s="57"/>
      <c r="AZ307" s="74"/>
    </row>
    <row r="308" spans="1:52" ht="19.5" customHeight="1" x14ac:dyDescent="0.3">
      <c r="A308" s="677"/>
      <c r="B308" s="678"/>
      <c r="C308" s="302"/>
      <c r="D308" s="323"/>
      <c r="E308" s="113"/>
      <c r="F308" s="114"/>
      <c r="G308" s="114"/>
      <c r="H308" s="114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689"/>
      <c r="W308" s="782"/>
      <c r="X308" s="690"/>
      <c r="Y308" s="880"/>
      <c r="Z308" s="881"/>
      <c r="AA308" s="882"/>
      <c r="AB308" s="896"/>
      <c r="AC308" s="897"/>
      <c r="AD308" s="897"/>
      <c r="AE308" s="898"/>
      <c r="AF308" s="1020"/>
      <c r="AG308" s="1021"/>
      <c r="AH308" s="1021"/>
      <c r="AI308" s="1022"/>
      <c r="AJ308" s="896"/>
      <c r="AK308" s="897"/>
      <c r="AL308" s="897"/>
      <c r="AM308" s="898"/>
      <c r="AN308" s="1058"/>
      <c r="AO308" s="1059"/>
      <c r="AP308" s="1059"/>
      <c r="AQ308" s="1060"/>
      <c r="AR308" s="773"/>
      <c r="AS308" s="774"/>
      <c r="AT308" s="774"/>
      <c r="AU308" s="774"/>
      <c r="AV308" s="775"/>
      <c r="AW308" s="119"/>
      <c r="AX308" s="120"/>
      <c r="AY308" s="120"/>
      <c r="AZ308" s="158"/>
    </row>
    <row r="309" spans="1:52" ht="19.5" customHeight="1" x14ac:dyDescent="0.3">
      <c r="A309" s="189"/>
      <c r="B309" s="190"/>
      <c r="C309" s="340"/>
      <c r="D309" s="323"/>
      <c r="E309" s="113"/>
      <c r="F309" s="114"/>
      <c r="G309" s="114"/>
      <c r="H309" s="114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689"/>
      <c r="W309" s="782"/>
      <c r="X309" s="690"/>
      <c r="Y309" s="880"/>
      <c r="Z309" s="881"/>
      <c r="AA309" s="882"/>
      <c r="AB309" s="896"/>
      <c r="AC309" s="897"/>
      <c r="AD309" s="897"/>
      <c r="AE309" s="898"/>
      <c r="AF309" s="1020"/>
      <c r="AG309" s="1021"/>
      <c r="AH309" s="1021"/>
      <c r="AI309" s="1022"/>
      <c r="AJ309" s="896"/>
      <c r="AK309" s="897"/>
      <c r="AL309" s="897"/>
      <c r="AM309" s="898"/>
      <c r="AN309" s="1058"/>
      <c r="AO309" s="1059"/>
      <c r="AP309" s="1059"/>
      <c r="AQ309" s="1060"/>
      <c r="AR309" s="773"/>
      <c r="AS309" s="774"/>
      <c r="AT309" s="774"/>
      <c r="AU309" s="774"/>
      <c r="AV309" s="775"/>
      <c r="AW309" s="119"/>
      <c r="AX309" s="120"/>
      <c r="AY309" s="120"/>
      <c r="AZ309" s="158"/>
    </row>
    <row r="310" spans="1:52" ht="19.5" customHeight="1" x14ac:dyDescent="0.3">
      <c r="A310" s="189"/>
      <c r="B310" s="190"/>
      <c r="C310" s="340"/>
      <c r="D310" s="323"/>
      <c r="E310" s="113"/>
      <c r="F310" s="114"/>
      <c r="G310" s="114"/>
      <c r="H310" s="114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689"/>
      <c r="W310" s="782"/>
      <c r="X310" s="690"/>
      <c r="Y310" s="880"/>
      <c r="Z310" s="881"/>
      <c r="AA310" s="882"/>
      <c r="AB310" s="896"/>
      <c r="AC310" s="897"/>
      <c r="AD310" s="897"/>
      <c r="AE310" s="898"/>
      <c r="AF310" s="1020"/>
      <c r="AG310" s="1021"/>
      <c r="AH310" s="1021"/>
      <c r="AI310" s="1022"/>
      <c r="AJ310" s="896"/>
      <c r="AK310" s="897"/>
      <c r="AL310" s="897"/>
      <c r="AM310" s="898"/>
      <c r="AN310" s="1058"/>
      <c r="AO310" s="1059"/>
      <c r="AP310" s="1059"/>
      <c r="AQ310" s="1060"/>
      <c r="AR310" s="773"/>
      <c r="AS310" s="774"/>
      <c r="AT310" s="774"/>
      <c r="AU310" s="774"/>
      <c r="AV310" s="775"/>
      <c r="AW310" s="119"/>
      <c r="AX310" s="120"/>
      <c r="AY310" s="120"/>
      <c r="AZ310" s="158"/>
    </row>
    <row r="311" spans="1:52" ht="19.5" customHeight="1" x14ac:dyDescent="0.35">
      <c r="A311" s="421"/>
      <c r="B311" s="422"/>
      <c r="C311" s="423"/>
      <c r="D311" s="984" t="s">
        <v>561</v>
      </c>
      <c r="E311" s="985"/>
      <c r="F311" s="985"/>
      <c r="G311" s="985"/>
      <c r="H311" s="985"/>
      <c r="I311" s="985"/>
      <c r="J311" s="985"/>
      <c r="K311" s="985"/>
      <c r="L311" s="985"/>
      <c r="M311" s="985"/>
      <c r="N311" s="985"/>
      <c r="O311" s="985"/>
      <c r="P311" s="985"/>
      <c r="Q311" s="985"/>
      <c r="R311" s="985"/>
      <c r="S311" s="985"/>
      <c r="T311" s="985"/>
      <c r="U311" s="986"/>
      <c r="V311" s="1114"/>
      <c r="W311" s="1115"/>
      <c r="X311" s="1116"/>
      <c r="Y311" s="1217" t="s">
        <v>57</v>
      </c>
      <c r="Z311" s="1218"/>
      <c r="AA311" s="1219"/>
      <c r="AB311" s="1043"/>
      <c r="AC311" s="1044"/>
      <c r="AD311" s="1044"/>
      <c r="AE311" s="1045"/>
      <c r="AF311" s="1046">
        <f>+AF306</f>
        <v>0</v>
      </c>
      <c r="AG311" s="1047"/>
      <c r="AH311" s="1047"/>
      <c r="AI311" s="1048"/>
      <c r="AJ311" s="1049"/>
      <c r="AK311" s="1050"/>
      <c r="AL311" s="1050"/>
      <c r="AM311" s="1051"/>
      <c r="AN311" s="1052" t="s">
        <v>137</v>
      </c>
      <c r="AO311" s="1053"/>
      <c r="AP311" s="1053"/>
      <c r="AQ311" s="1054"/>
      <c r="AR311" s="1055">
        <f>+AR306</f>
        <v>0</v>
      </c>
      <c r="AS311" s="1056"/>
      <c r="AT311" s="1056"/>
      <c r="AU311" s="1056"/>
      <c r="AV311" s="1057"/>
      <c r="AW311" s="424"/>
      <c r="AX311" s="425"/>
      <c r="AY311" s="425"/>
      <c r="AZ311" s="426"/>
    </row>
    <row r="312" spans="1:52" ht="19.5" customHeight="1" x14ac:dyDescent="0.3">
      <c r="A312" s="189"/>
      <c r="B312" s="190"/>
      <c r="C312" s="196" t="s">
        <v>316</v>
      </c>
      <c r="D312" s="431"/>
      <c r="E312" s="113"/>
      <c r="F312" s="114"/>
      <c r="G312" s="114"/>
      <c r="H312" s="114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689"/>
      <c r="W312" s="782"/>
      <c r="X312" s="690"/>
      <c r="Y312" s="880"/>
      <c r="Z312" s="881"/>
      <c r="AA312" s="882"/>
      <c r="AB312" s="896"/>
      <c r="AC312" s="897"/>
      <c r="AD312" s="897"/>
      <c r="AE312" s="898"/>
      <c r="AF312" s="1020"/>
      <c r="AG312" s="1021"/>
      <c r="AH312" s="1021"/>
      <c r="AI312" s="1022"/>
      <c r="AJ312" s="896"/>
      <c r="AK312" s="897"/>
      <c r="AL312" s="897"/>
      <c r="AM312" s="898"/>
      <c r="AN312" s="1058"/>
      <c r="AO312" s="1059"/>
      <c r="AP312" s="1059"/>
      <c r="AQ312" s="1060"/>
      <c r="AR312" s="1058"/>
      <c r="AS312" s="1059"/>
      <c r="AT312" s="1059"/>
      <c r="AU312" s="1059"/>
      <c r="AV312" s="1059"/>
      <c r="AW312" s="119"/>
      <c r="AX312" s="120"/>
      <c r="AY312" s="120"/>
      <c r="AZ312" s="158"/>
    </row>
    <row r="313" spans="1:52" ht="19.5" customHeight="1" x14ac:dyDescent="0.3">
      <c r="A313" s="979">
        <v>1</v>
      </c>
      <c r="B313" s="980"/>
      <c r="C313" s="196" t="s">
        <v>562</v>
      </c>
      <c r="D313" s="431"/>
      <c r="E313" s="113"/>
      <c r="F313" s="114"/>
      <c r="G313" s="114"/>
      <c r="H313" s="114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689"/>
      <c r="W313" s="782"/>
      <c r="X313" s="690"/>
      <c r="Y313" s="880"/>
      <c r="Z313" s="881"/>
      <c r="AA313" s="882"/>
      <c r="AB313" s="896"/>
      <c r="AC313" s="897"/>
      <c r="AD313" s="897"/>
      <c r="AE313" s="898"/>
      <c r="AF313" s="1020"/>
      <c r="AG313" s="1021"/>
      <c r="AH313" s="1021"/>
      <c r="AI313" s="1022"/>
      <c r="AJ313" s="896"/>
      <c r="AK313" s="897"/>
      <c r="AL313" s="897"/>
      <c r="AM313" s="898"/>
      <c r="AN313" s="1058"/>
      <c r="AO313" s="1059"/>
      <c r="AP313" s="1059"/>
      <c r="AQ313" s="1060"/>
      <c r="AR313" s="1058"/>
      <c r="AS313" s="1059"/>
      <c r="AT313" s="1059"/>
      <c r="AU313" s="1059"/>
      <c r="AV313" s="1059"/>
      <c r="AW313" s="119"/>
      <c r="AX313" s="120"/>
      <c r="AY313" s="120"/>
      <c r="AZ313" s="158"/>
    </row>
    <row r="314" spans="1:52" ht="19.5" customHeight="1" x14ac:dyDescent="0.3">
      <c r="A314" s="189"/>
      <c r="B314" s="190"/>
      <c r="C314" s="366">
        <v>1.1000000000000001</v>
      </c>
      <c r="D314" s="431" t="s">
        <v>563</v>
      </c>
      <c r="E314" s="113"/>
      <c r="F314" s="114"/>
      <c r="G314" s="114"/>
      <c r="H314" s="114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689"/>
      <c r="W314" s="782"/>
      <c r="X314" s="690"/>
      <c r="Y314" s="880"/>
      <c r="Z314" s="881"/>
      <c r="AA314" s="882"/>
      <c r="AB314" s="896"/>
      <c r="AC314" s="897"/>
      <c r="AD314" s="897"/>
      <c r="AE314" s="898"/>
      <c r="AF314" s="990" t="s">
        <v>137</v>
      </c>
      <c r="AG314" s="991"/>
      <c r="AH314" s="991"/>
      <c r="AI314" s="992"/>
      <c r="AJ314" s="896"/>
      <c r="AK314" s="897"/>
      <c r="AL314" s="897"/>
      <c r="AM314" s="898"/>
      <c r="AN314" s="1058" t="s">
        <v>137</v>
      </c>
      <c r="AO314" s="1059"/>
      <c r="AP314" s="1059"/>
      <c r="AQ314" s="1060"/>
      <c r="AR314" s="1058" t="s">
        <v>137</v>
      </c>
      <c r="AS314" s="1059"/>
      <c r="AT314" s="1059"/>
      <c r="AU314" s="1059"/>
      <c r="AV314" s="1059"/>
      <c r="AW314" s="119"/>
      <c r="AX314" s="120"/>
      <c r="AY314" s="120"/>
      <c r="AZ314" s="158"/>
    </row>
    <row r="315" spans="1:52" ht="19.5" customHeight="1" x14ac:dyDescent="0.3">
      <c r="A315" s="189"/>
      <c r="B315" s="190"/>
      <c r="C315" s="340"/>
      <c r="D315" s="979" t="s">
        <v>191</v>
      </c>
      <c r="E315" s="987"/>
      <c r="F315" s="987"/>
      <c r="G315" s="987"/>
      <c r="H315" s="987"/>
      <c r="I315" s="987"/>
      <c r="J315" s="987"/>
      <c r="K315" s="987"/>
      <c r="L315" s="987"/>
      <c r="M315" s="987"/>
      <c r="N315" s="987"/>
      <c r="O315" s="987"/>
      <c r="P315" s="987"/>
      <c r="Q315" s="987"/>
      <c r="R315" s="987"/>
      <c r="S315" s="987"/>
      <c r="T315" s="987"/>
      <c r="U315" s="980"/>
      <c r="V315" s="689"/>
      <c r="W315" s="782"/>
      <c r="X315" s="690"/>
      <c r="Y315" s="880"/>
      <c r="Z315" s="881"/>
      <c r="AA315" s="882"/>
      <c r="AB315" s="896"/>
      <c r="AC315" s="897"/>
      <c r="AD315" s="897"/>
      <c r="AE315" s="898"/>
      <c r="AF315" s="990" t="s">
        <v>137</v>
      </c>
      <c r="AG315" s="991"/>
      <c r="AH315" s="991"/>
      <c r="AI315" s="992"/>
      <c r="AJ315" s="896"/>
      <c r="AK315" s="897"/>
      <c r="AL315" s="897"/>
      <c r="AM315" s="898"/>
      <c r="AN315" s="1058" t="s">
        <v>137</v>
      </c>
      <c r="AO315" s="1059"/>
      <c r="AP315" s="1059"/>
      <c r="AQ315" s="1060"/>
      <c r="AR315" s="1058" t="s">
        <v>137</v>
      </c>
      <c r="AS315" s="1059"/>
      <c r="AT315" s="1059"/>
      <c r="AU315" s="1059"/>
      <c r="AV315" s="1059"/>
      <c r="AW315" s="119"/>
      <c r="AX315" s="120"/>
      <c r="AY315" s="120"/>
      <c r="AZ315" s="158"/>
    </row>
    <row r="316" spans="1:52" ht="19.5" customHeight="1" x14ac:dyDescent="0.3">
      <c r="A316" s="189"/>
      <c r="B316" s="190"/>
      <c r="C316" s="340"/>
      <c r="D316" s="311"/>
      <c r="E316" s="113"/>
      <c r="F316" s="114"/>
      <c r="G316" s="114"/>
      <c r="H316" s="114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689"/>
      <c r="W316" s="782"/>
      <c r="X316" s="690"/>
      <c r="Y316" s="880"/>
      <c r="Z316" s="881"/>
      <c r="AA316" s="882"/>
      <c r="AB316" s="896"/>
      <c r="AC316" s="897"/>
      <c r="AD316" s="897"/>
      <c r="AE316" s="898"/>
      <c r="AF316" s="1020"/>
      <c r="AG316" s="1021"/>
      <c r="AH316" s="1021"/>
      <c r="AI316" s="1022"/>
      <c r="AJ316" s="896"/>
      <c r="AK316" s="897"/>
      <c r="AL316" s="897"/>
      <c r="AM316" s="898"/>
      <c r="AN316" s="1058"/>
      <c r="AO316" s="1059"/>
      <c r="AP316" s="1059"/>
      <c r="AQ316" s="1060"/>
      <c r="AR316" s="1058"/>
      <c r="AS316" s="1059"/>
      <c r="AT316" s="1059"/>
      <c r="AU316" s="1059"/>
      <c r="AV316" s="1059"/>
      <c r="AW316" s="119"/>
      <c r="AX316" s="120"/>
      <c r="AY316" s="120"/>
      <c r="AZ316" s="158"/>
    </row>
    <row r="317" spans="1:52" ht="19.5" customHeight="1" x14ac:dyDescent="0.3">
      <c r="A317" s="189"/>
      <c r="B317" s="190"/>
      <c r="C317" s="193"/>
      <c r="D317" s="112"/>
      <c r="E317" s="112"/>
      <c r="F317" s="195"/>
      <c r="G317" s="195"/>
      <c r="H317" s="19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689"/>
      <c r="W317" s="782"/>
      <c r="X317" s="690"/>
      <c r="Y317" s="880"/>
      <c r="Z317" s="881"/>
      <c r="AA317" s="882"/>
      <c r="AB317" s="896"/>
      <c r="AC317" s="897"/>
      <c r="AD317" s="897"/>
      <c r="AE317" s="898"/>
      <c r="AF317" s="1020"/>
      <c r="AG317" s="1021"/>
      <c r="AH317" s="1021"/>
      <c r="AI317" s="1022"/>
      <c r="AJ317" s="896"/>
      <c r="AK317" s="897"/>
      <c r="AL317" s="897"/>
      <c r="AM317" s="898"/>
      <c r="AN317" s="1058"/>
      <c r="AO317" s="1059"/>
      <c r="AP317" s="1059"/>
      <c r="AQ317" s="1060"/>
      <c r="AR317" s="1058"/>
      <c r="AS317" s="1059"/>
      <c r="AT317" s="1059"/>
      <c r="AU317" s="1059"/>
      <c r="AV317" s="1059"/>
      <c r="AW317" s="119"/>
      <c r="AX317" s="120"/>
      <c r="AY317" s="120"/>
      <c r="AZ317" s="158"/>
    </row>
    <row r="318" spans="1:52" ht="19.5" customHeight="1" x14ac:dyDescent="0.3">
      <c r="A318" s="189"/>
      <c r="B318" s="190"/>
      <c r="C318" s="112"/>
      <c r="D318" s="194"/>
      <c r="E318" s="112"/>
      <c r="F318" s="195"/>
      <c r="G318" s="195"/>
      <c r="H318" s="19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689"/>
      <c r="W318" s="782"/>
      <c r="X318" s="690"/>
      <c r="Y318" s="880"/>
      <c r="Z318" s="881"/>
      <c r="AA318" s="882"/>
      <c r="AB318" s="896"/>
      <c r="AC318" s="897"/>
      <c r="AD318" s="897"/>
      <c r="AE318" s="898"/>
      <c r="AF318" s="1020"/>
      <c r="AG318" s="1021"/>
      <c r="AH318" s="1021"/>
      <c r="AI318" s="1022"/>
      <c r="AJ318" s="896"/>
      <c r="AK318" s="897"/>
      <c r="AL318" s="897"/>
      <c r="AM318" s="898"/>
      <c r="AN318" s="1058"/>
      <c r="AO318" s="1059"/>
      <c r="AP318" s="1059"/>
      <c r="AQ318" s="1060"/>
      <c r="AR318" s="1058"/>
      <c r="AS318" s="1059"/>
      <c r="AT318" s="1059"/>
      <c r="AU318" s="1059"/>
      <c r="AV318" s="1059"/>
      <c r="AW318" s="119"/>
      <c r="AX318" s="120"/>
      <c r="AY318" s="120"/>
      <c r="AZ318" s="158"/>
    </row>
    <row r="319" spans="1:52" ht="19.5" customHeight="1" x14ac:dyDescent="0.3">
      <c r="A319" s="312"/>
      <c r="B319" s="313"/>
      <c r="C319" s="112"/>
      <c r="D319" s="194"/>
      <c r="E319" s="303"/>
      <c r="F319" s="314"/>
      <c r="G319" s="314"/>
      <c r="H319" s="303"/>
      <c r="I319" s="303"/>
      <c r="J319" s="303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689"/>
      <c r="W319" s="782"/>
      <c r="X319" s="690"/>
      <c r="Y319" s="880"/>
      <c r="Z319" s="881"/>
      <c r="AA319" s="882"/>
      <c r="AB319" s="896"/>
      <c r="AC319" s="897"/>
      <c r="AD319" s="897"/>
      <c r="AE319" s="898"/>
      <c r="AF319" s="281"/>
      <c r="AG319" s="282"/>
      <c r="AH319" s="282"/>
      <c r="AI319" s="283"/>
      <c r="AJ319" s="896"/>
      <c r="AK319" s="897"/>
      <c r="AL319" s="897"/>
      <c r="AM319" s="898"/>
      <c r="AN319" s="931"/>
      <c r="AO319" s="932"/>
      <c r="AP319" s="932"/>
      <c r="AQ319" s="933"/>
      <c r="AR319" s="773"/>
      <c r="AS319" s="774"/>
      <c r="AT319" s="774"/>
      <c r="AU319" s="774"/>
      <c r="AV319" s="775"/>
      <c r="AW319" s="119"/>
      <c r="AX319" s="120"/>
      <c r="AY319" s="120"/>
      <c r="AZ319" s="158"/>
    </row>
    <row r="320" spans="1:52" ht="19.5" customHeight="1" x14ac:dyDescent="0.3">
      <c r="A320" s="993"/>
      <c r="B320" s="994"/>
      <c r="C320" s="112"/>
      <c r="D320" s="194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689"/>
      <c r="W320" s="782"/>
      <c r="X320" s="690"/>
      <c r="Y320" s="880"/>
      <c r="Z320" s="881"/>
      <c r="AA320" s="882"/>
      <c r="AB320" s="896"/>
      <c r="AC320" s="897"/>
      <c r="AD320" s="897"/>
      <c r="AE320" s="898"/>
      <c r="AF320" s="281"/>
      <c r="AG320" s="282"/>
      <c r="AH320" s="282"/>
      <c r="AI320" s="283"/>
      <c r="AJ320" s="896"/>
      <c r="AK320" s="897"/>
      <c r="AL320" s="897"/>
      <c r="AM320" s="898"/>
      <c r="AN320" s="931"/>
      <c r="AO320" s="932"/>
      <c r="AP320" s="932"/>
      <c r="AQ320" s="933"/>
      <c r="AR320" s="773"/>
      <c r="AS320" s="774"/>
      <c r="AT320" s="774"/>
      <c r="AU320" s="774"/>
      <c r="AV320" s="775"/>
      <c r="AW320" s="119"/>
      <c r="AX320" s="120"/>
      <c r="AY320" s="120"/>
      <c r="AZ320" s="158"/>
    </row>
    <row r="321" spans="1:52" ht="19.5" customHeight="1" x14ac:dyDescent="0.35">
      <c r="A321" s="421"/>
      <c r="B321" s="422"/>
      <c r="C321" s="423"/>
      <c r="D321" s="984" t="s">
        <v>564</v>
      </c>
      <c r="E321" s="985"/>
      <c r="F321" s="985"/>
      <c r="G321" s="985"/>
      <c r="H321" s="985"/>
      <c r="I321" s="985"/>
      <c r="J321" s="985"/>
      <c r="K321" s="985"/>
      <c r="L321" s="985"/>
      <c r="M321" s="985"/>
      <c r="N321" s="985"/>
      <c r="O321" s="985"/>
      <c r="P321" s="985"/>
      <c r="Q321" s="985"/>
      <c r="R321" s="985"/>
      <c r="S321" s="985"/>
      <c r="T321" s="985"/>
      <c r="U321" s="986"/>
      <c r="V321" s="1114"/>
      <c r="W321" s="1115"/>
      <c r="X321" s="1116"/>
      <c r="Y321" s="1217" t="s">
        <v>57</v>
      </c>
      <c r="Z321" s="1218"/>
      <c r="AA321" s="1219"/>
      <c r="AB321" s="1043"/>
      <c r="AC321" s="1044"/>
      <c r="AD321" s="1044"/>
      <c r="AE321" s="1045"/>
      <c r="AF321" s="1046">
        <f>+AF316</f>
        <v>0</v>
      </c>
      <c r="AG321" s="1047"/>
      <c r="AH321" s="1047"/>
      <c r="AI321" s="1048"/>
      <c r="AJ321" s="1049"/>
      <c r="AK321" s="1050"/>
      <c r="AL321" s="1050"/>
      <c r="AM321" s="1051"/>
      <c r="AN321" s="1052" t="s">
        <v>137</v>
      </c>
      <c r="AO321" s="1053"/>
      <c r="AP321" s="1053"/>
      <c r="AQ321" s="1054"/>
      <c r="AR321" s="1055">
        <f>+AR316</f>
        <v>0</v>
      </c>
      <c r="AS321" s="1056"/>
      <c r="AT321" s="1056"/>
      <c r="AU321" s="1056"/>
      <c r="AV321" s="1057"/>
      <c r="AW321" s="424"/>
      <c r="AX321" s="425"/>
      <c r="AY321" s="425"/>
      <c r="AZ321" s="426"/>
    </row>
    <row r="322" spans="1:52" ht="19.5" customHeight="1" x14ac:dyDescent="0.35">
      <c r="A322" s="988">
        <v>2</v>
      </c>
      <c r="B322" s="989"/>
      <c r="C322" s="418" t="s">
        <v>565</v>
      </c>
      <c r="D322" s="243"/>
      <c r="E322" s="243"/>
      <c r="F322" s="244"/>
      <c r="G322" s="114"/>
      <c r="H322" s="114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689"/>
      <c r="W322" s="782"/>
      <c r="X322" s="690"/>
      <c r="Y322" s="880"/>
      <c r="Z322" s="881"/>
      <c r="AA322" s="882"/>
      <c r="AB322" s="896"/>
      <c r="AC322" s="897"/>
      <c r="AD322" s="897"/>
      <c r="AE322" s="898"/>
      <c r="AF322" s="281"/>
      <c r="AG322" s="282"/>
      <c r="AH322" s="282"/>
      <c r="AI322" s="283"/>
      <c r="AJ322" s="896"/>
      <c r="AK322" s="897"/>
      <c r="AL322" s="897"/>
      <c r="AM322" s="898"/>
      <c r="AN322" s="931"/>
      <c r="AO322" s="932"/>
      <c r="AP322" s="932"/>
      <c r="AQ322" s="933"/>
      <c r="AR322" s="773"/>
      <c r="AS322" s="774"/>
      <c r="AT322" s="774"/>
      <c r="AU322" s="774"/>
      <c r="AV322" s="775"/>
      <c r="AW322" s="119"/>
      <c r="AX322" s="120"/>
      <c r="AY322" s="120"/>
      <c r="AZ322" s="158"/>
    </row>
    <row r="323" spans="1:52" ht="19.5" customHeight="1" x14ac:dyDescent="0.3">
      <c r="A323" s="191"/>
      <c r="B323" s="192"/>
      <c r="C323" s="196">
        <v>2.1</v>
      </c>
      <c r="D323" s="432" t="s">
        <v>566</v>
      </c>
      <c r="E323" s="113"/>
      <c r="F323" s="114"/>
      <c r="G323" s="114"/>
      <c r="H323" s="114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689"/>
      <c r="W323" s="782"/>
      <c r="X323" s="690"/>
      <c r="Y323" s="880"/>
      <c r="Z323" s="881"/>
      <c r="AA323" s="882"/>
      <c r="AB323" s="896"/>
      <c r="AC323" s="897"/>
      <c r="AD323" s="897"/>
      <c r="AE323" s="898"/>
      <c r="AF323" s="281"/>
      <c r="AG323" s="282"/>
      <c r="AH323" s="282"/>
      <c r="AI323" s="283"/>
      <c r="AJ323" s="896"/>
      <c r="AK323" s="897"/>
      <c r="AL323" s="897"/>
      <c r="AM323" s="898"/>
      <c r="AN323" s="931"/>
      <c r="AO323" s="932"/>
      <c r="AP323" s="932"/>
      <c r="AQ323" s="933"/>
      <c r="AR323" s="773"/>
      <c r="AS323" s="774"/>
      <c r="AT323" s="774"/>
      <c r="AU323" s="774"/>
      <c r="AV323" s="775"/>
      <c r="AW323" s="119"/>
      <c r="AX323" s="120"/>
      <c r="AY323" s="120"/>
      <c r="AZ323" s="158"/>
    </row>
    <row r="324" spans="1:52" ht="19.5" customHeight="1" x14ac:dyDescent="0.3">
      <c r="A324" s="191"/>
      <c r="B324" s="192"/>
      <c r="C324" s="340"/>
      <c r="D324" s="979" t="s">
        <v>196</v>
      </c>
      <c r="E324" s="987"/>
      <c r="F324" s="987"/>
      <c r="G324" s="987"/>
      <c r="H324" s="987"/>
      <c r="I324" s="987"/>
      <c r="J324" s="987"/>
      <c r="K324" s="987"/>
      <c r="L324" s="987"/>
      <c r="M324" s="987"/>
      <c r="N324" s="987"/>
      <c r="O324" s="987"/>
      <c r="P324" s="987"/>
      <c r="Q324" s="987"/>
      <c r="R324" s="987"/>
      <c r="S324" s="987"/>
      <c r="T324" s="987"/>
      <c r="U324" s="980"/>
      <c r="V324" s="689"/>
      <c r="W324" s="782"/>
      <c r="X324" s="690"/>
      <c r="Y324" s="880"/>
      <c r="Z324" s="881"/>
      <c r="AA324" s="882"/>
      <c r="AB324" s="896"/>
      <c r="AC324" s="897"/>
      <c r="AD324" s="897"/>
      <c r="AE324" s="898"/>
      <c r="AF324" s="990" t="s">
        <v>137</v>
      </c>
      <c r="AG324" s="991"/>
      <c r="AH324" s="991"/>
      <c r="AI324" s="992"/>
      <c r="AJ324" s="896"/>
      <c r="AK324" s="897"/>
      <c r="AL324" s="897"/>
      <c r="AM324" s="898"/>
      <c r="AN324" s="1058" t="s">
        <v>137</v>
      </c>
      <c r="AO324" s="1059"/>
      <c r="AP324" s="1059"/>
      <c r="AQ324" s="1060"/>
      <c r="AR324" s="1058" t="s">
        <v>137</v>
      </c>
      <c r="AS324" s="1059"/>
      <c r="AT324" s="1059"/>
      <c r="AU324" s="1059"/>
      <c r="AV324" s="1059"/>
      <c r="AW324" s="119"/>
      <c r="AX324" s="120"/>
      <c r="AY324" s="120"/>
      <c r="AZ324" s="158"/>
    </row>
    <row r="325" spans="1:52" ht="19.5" customHeight="1" x14ac:dyDescent="0.3">
      <c r="A325" s="191"/>
      <c r="B325" s="192"/>
      <c r="C325" s="340"/>
      <c r="D325" s="194"/>
      <c r="E325" s="113"/>
      <c r="F325" s="114"/>
      <c r="G325" s="114"/>
      <c r="H325" s="114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689"/>
      <c r="W325" s="782"/>
      <c r="X325" s="690"/>
      <c r="Y325" s="880"/>
      <c r="Z325" s="881"/>
      <c r="AA325" s="882"/>
      <c r="AB325" s="896"/>
      <c r="AC325" s="897"/>
      <c r="AD325" s="897"/>
      <c r="AE325" s="898"/>
      <c r="AF325" s="281"/>
      <c r="AG325" s="282"/>
      <c r="AH325" s="282"/>
      <c r="AI325" s="283"/>
      <c r="AJ325" s="896"/>
      <c r="AK325" s="897"/>
      <c r="AL325" s="897"/>
      <c r="AM325" s="898"/>
      <c r="AN325" s="931"/>
      <c r="AO325" s="932"/>
      <c r="AP325" s="932"/>
      <c r="AQ325" s="933"/>
      <c r="AR325" s="773"/>
      <c r="AS325" s="774"/>
      <c r="AT325" s="774"/>
      <c r="AU325" s="774"/>
      <c r="AV325" s="775"/>
      <c r="AW325" s="119"/>
      <c r="AX325" s="120"/>
      <c r="AY325" s="120"/>
      <c r="AZ325" s="158"/>
    </row>
    <row r="326" spans="1:52" ht="19.5" customHeight="1" x14ac:dyDescent="0.3">
      <c r="A326" s="191"/>
      <c r="B326" s="192"/>
      <c r="C326" s="340"/>
      <c r="D326" s="194"/>
      <c r="E326" s="113"/>
      <c r="F326" s="114"/>
      <c r="G326" s="114"/>
      <c r="H326" s="114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689"/>
      <c r="W326" s="782"/>
      <c r="X326" s="690"/>
      <c r="Y326" s="880"/>
      <c r="Z326" s="881"/>
      <c r="AA326" s="882"/>
      <c r="AB326" s="896"/>
      <c r="AC326" s="897"/>
      <c r="AD326" s="897"/>
      <c r="AE326" s="898"/>
      <c r="AF326" s="200"/>
      <c r="AG326" s="201"/>
      <c r="AH326" s="201"/>
      <c r="AI326" s="202"/>
      <c r="AJ326" s="896"/>
      <c r="AK326" s="897"/>
      <c r="AL326" s="897"/>
      <c r="AM326" s="898"/>
      <c r="AN326" s="931"/>
      <c r="AO326" s="932"/>
      <c r="AP326" s="932"/>
      <c r="AQ326" s="933"/>
      <c r="AR326" s="773"/>
      <c r="AS326" s="774"/>
      <c r="AT326" s="774"/>
      <c r="AU326" s="774"/>
      <c r="AV326" s="775"/>
      <c r="AW326" s="119"/>
      <c r="AX326" s="120"/>
      <c r="AY326" s="120"/>
      <c r="AZ326" s="158"/>
    </row>
    <row r="327" spans="1:52" ht="19.5" customHeight="1" x14ac:dyDescent="0.3">
      <c r="A327" s="191"/>
      <c r="B327" s="192"/>
      <c r="C327" s="340"/>
      <c r="D327" s="194"/>
      <c r="E327" s="113"/>
      <c r="F327" s="114"/>
      <c r="G327" s="114"/>
      <c r="H327" s="114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689"/>
      <c r="W327" s="782"/>
      <c r="X327" s="690"/>
      <c r="Y327" s="880"/>
      <c r="Z327" s="881"/>
      <c r="AA327" s="882"/>
      <c r="AB327" s="896"/>
      <c r="AC327" s="897"/>
      <c r="AD327" s="897"/>
      <c r="AE327" s="898"/>
      <c r="AF327" s="1188"/>
      <c r="AG327" s="1189"/>
      <c r="AH327" s="1189"/>
      <c r="AI327" s="1190"/>
      <c r="AJ327" s="896"/>
      <c r="AK327" s="897"/>
      <c r="AL327" s="897"/>
      <c r="AM327" s="898"/>
      <c r="AN327" s="931"/>
      <c r="AO327" s="932"/>
      <c r="AP327" s="932"/>
      <c r="AQ327" s="933"/>
      <c r="AR327" s="773"/>
      <c r="AS327" s="774"/>
      <c r="AT327" s="774"/>
      <c r="AU327" s="774"/>
      <c r="AV327" s="775"/>
      <c r="AW327" s="119"/>
      <c r="AX327" s="120"/>
      <c r="AY327" s="120"/>
      <c r="AZ327" s="158"/>
    </row>
    <row r="328" spans="1:52" ht="19.5" customHeight="1" x14ac:dyDescent="0.3">
      <c r="A328" s="191"/>
      <c r="B328" s="192"/>
      <c r="C328" s="340"/>
      <c r="D328" s="194"/>
      <c r="E328" s="113"/>
      <c r="F328" s="114"/>
      <c r="G328" s="114"/>
      <c r="H328" s="114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689"/>
      <c r="W328" s="782"/>
      <c r="X328" s="690"/>
      <c r="Y328" s="880"/>
      <c r="Z328" s="881"/>
      <c r="AA328" s="882"/>
      <c r="AB328" s="896"/>
      <c r="AC328" s="897"/>
      <c r="AD328" s="897"/>
      <c r="AE328" s="898"/>
      <c r="AF328" s="1020"/>
      <c r="AG328" s="1021"/>
      <c r="AH328" s="1021"/>
      <c r="AI328" s="1022"/>
      <c r="AJ328" s="896"/>
      <c r="AK328" s="897"/>
      <c r="AL328" s="897"/>
      <c r="AM328" s="898"/>
      <c r="AN328" s="931"/>
      <c r="AO328" s="932"/>
      <c r="AP328" s="932"/>
      <c r="AQ328" s="933"/>
      <c r="AR328" s="773"/>
      <c r="AS328" s="774"/>
      <c r="AT328" s="774"/>
      <c r="AU328" s="774"/>
      <c r="AV328" s="775"/>
      <c r="AW328" s="119"/>
      <c r="AX328" s="120"/>
      <c r="AY328" s="120"/>
      <c r="AZ328" s="158"/>
    </row>
    <row r="329" spans="1:52" ht="19.5" customHeight="1" x14ac:dyDescent="0.3">
      <c r="A329" s="191"/>
      <c r="B329" s="192"/>
      <c r="C329" s="340"/>
      <c r="D329" s="194"/>
      <c r="E329" s="113"/>
      <c r="F329" s="114"/>
      <c r="G329" s="114"/>
      <c r="H329" s="114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689"/>
      <c r="W329" s="782"/>
      <c r="X329" s="690"/>
      <c r="Y329" s="880"/>
      <c r="Z329" s="881"/>
      <c r="AA329" s="882"/>
      <c r="AB329" s="896"/>
      <c r="AC329" s="897"/>
      <c r="AD329" s="897"/>
      <c r="AE329" s="898"/>
      <c r="AF329" s="1020"/>
      <c r="AG329" s="1021"/>
      <c r="AH329" s="1021"/>
      <c r="AI329" s="1022"/>
      <c r="AJ329" s="896"/>
      <c r="AK329" s="897"/>
      <c r="AL329" s="897"/>
      <c r="AM329" s="898"/>
      <c r="AN329" s="931"/>
      <c r="AO329" s="932"/>
      <c r="AP329" s="932"/>
      <c r="AQ329" s="933"/>
      <c r="AR329" s="773"/>
      <c r="AS329" s="774"/>
      <c r="AT329" s="774"/>
      <c r="AU329" s="774"/>
      <c r="AV329" s="775"/>
      <c r="AW329" s="119"/>
      <c r="AX329" s="120"/>
      <c r="AY329" s="120"/>
      <c r="AZ329" s="158"/>
    </row>
    <row r="330" spans="1:52" ht="19.5" customHeight="1" x14ac:dyDescent="0.35">
      <c r="A330" s="421"/>
      <c r="B330" s="422"/>
      <c r="C330" s="423"/>
      <c r="D330" s="984" t="s">
        <v>567</v>
      </c>
      <c r="E330" s="985"/>
      <c r="F330" s="985"/>
      <c r="G330" s="985"/>
      <c r="H330" s="985"/>
      <c r="I330" s="985"/>
      <c r="J330" s="985"/>
      <c r="K330" s="985"/>
      <c r="L330" s="985"/>
      <c r="M330" s="985"/>
      <c r="N330" s="985"/>
      <c r="O330" s="985"/>
      <c r="P330" s="985"/>
      <c r="Q330" s="985"/>
      <c r="R330" s="985"/>
      <c r="S330" s="985"/>
      <c r="T330" s="985"/>
      <c r="U330" s="986"/>
      <c r="V330" s="1114"/>
      <c r="W330" s="1115"/>
      <c r="X330" s="1116"/>
      <c r="Y330" s="1217" t="s">
        <v>57</v>
      </c>
      <c r="Z330" s="1218"/>
      <c r="AA330" s="1219"/>
      <c r="AB330" s="1043"/>
      <c r="AC330" s="1044"/>
      <c r="AD330" s="1044"/>
      <c r="AE330" s="1045"/>
      <c r="AF330" s="1046">
        <f>+AF325</f>
        <v>0</v>
      </c>
      <c r="AG330" s="1047"/>
      <c r="AH330" s="1047"/>
      <c r="AI330" s="1048"/>
      <c r="AJ330" s="1049"/>
      <c r="AK330" s="1050"/>
      <c r="AL330" s="1050"/>
      <c r="AM330" s="1051"/>
      <c r="AN330" s="1052" t="s">
        <v>137</v>
      </c>
      <c r="AO330" s="1053"/>
      <c r="AP330" s="1053"/>
      <c r="AQ330" s="1054"/>
      <c r="AR330" s="1055">
        <f>+AR325</f>
        <v>0</v>
      </c>
      <c r="AS330" s="1056"/>
      <c r="AT330" s="1056"/>
      <c r="AU330" s="1056"/>
      <c r="AV330" s="1057"/>
      <c r="AW330" s="424"/>
      <c r="AX330" s="425"/>
      <c r="AY330" s="425"/>
      <c r="AZ330" s="426"/>
    </row>
  </sheetData>
  <mergeCells count="2250">
    <mergeCell ref="AJ115:AM115"/>
    <mergeCell ref="AJ119:AM119"/>
    <mergeCell ref="AJ122:AM122"/>
    <mergeCell ref="AJ123:AM123"/>
    <mergeCell ref="AJ124:AM124"/>
    <mergeCell ref="AJ125:AM125"/>
    <mergeCell ref="AJ126:AM126"/>
    <mergeCell ref="AJ127:AM127"/>
    <mergeCell ref="AJ128:AM128"/>
    <mergeCell ref="AF121:AI121"/>
    <mergeCell ref="AF254:AI254"/>
    <mergeCell ref="Y127:AA127"/>
    <mergeCell ref="Y128:AA128"/>
    <mergeCell ref="Y129:AA129"/>
    <mergeCell ref="AB112:AE112"/>
    <mergeCell ref="AB115:AE115"/>
    <mergeCell ref="AB119:AE119"/>
    <mergeCell ref="AB122:AE122"/>
    <mergeCell ref="AB123:AE123"/>
    <mergeCell ref="AB124:AE124"/>
    <mergeCell ref="AB125:AE125"/>
    <mergeCell ref="AB126:AE126"/>
    <mergeCell ref="AB127:AE127"/>
    <mergeCell ref="AB128:AE128"/>
    <mergeCell ref="AB129:AE129"/>
    <mergeCell ref="AB121:AE121"/>
    <mergeCell ref="AF119:AI119"/>
    <mergeCell ref="AF122:AI122"/>
    <mergeCell ref="AF123:AI123"/>
    <mergeCell ref="AF124:AI124"/>
    <mergeCell ref="AF125:AI125"/>
    <mergeCell ref="AF126:AI126"/>
    <mergeCell ref="AF127:AI127"/>
    <mergeCell ref="AF128:AI128"/>
    <mergeCell ref="AF129:AI129"/>
    <mergeCell ref="AR80:AV80"/>
    <mergeCell ref="D110:U110"/>
    <mergeCell ref="D117:U117"/>
    <mergeCell ref="E127:U127"/>
    <mergeCell ref="E128:U128"/>
    <mergeCell ref="D129:U129"/>
    <mergeCell ref="V111:X111"/>
    <mergeCell ref="V112:X112"/>
    <mergeCell ref="V113:X113"/>
    <mergeCell ref="V114:X114"/>
    <mergeCell ref="V115:X115"/>
    <mergeCell ref="V117:X117"/>
    <mergeCell ref="V118:X118"/>
    <mergeCell ref="V119:X119"/>
    <mergeCell ref="V120:X120"/>
    <mergeCell ref="V121:X121"/>
    <mergeCell ref="V122:X122"/>
    <mergeCell ref="V123:X123"/>
    <mergeCell ref="V124:X124"/>
    <mergeCell ref="V125:X125"/>
    <mergeCell ref="V126:X126"/>
    <mergeCell ref="V127:X127"/>
    <mergeCell ref="V128:X128"/>
    <mergeCell ref="Y112:AA112"/>
    <mergeCell ref="Y115:AA115"/>
    <mergeCell ref="Y116:AA116"/>
    <mergeCell ref="Y119:AA119"/>
    <mergeCell ref="Y122:AA122"/>
    <mergeCell ref="V116:X116"/>
    <mergeCell ref="Y124:AA124"/>
    <mergeCell ref="Y125:AA125"/>
    <mergeCell ref="Y126:AA126"/>
    <mergeCell ref="E77:U77"/>
    <mergeCell ref="E78:U78"/>
    <mergeCell ref="E79:U79"/>
    <mergeCell ref="D81:U81"/>
    <mergeCell ref="D84:U84"/>
    <mergeCell ref="V69:X69"/>
    <mergeCell ref="V70:X70"/>
    <mergeCell ref="V71:X71"/>
    <mergeCell ref="V73:X73"/>
    <mergeCell ref="Y69:AA69"/>
    <mergeCell ref="Y70:AA70"/>
    <mergeCell ref="Y71:AA71"/>
    <mergeCell ref="Y73:AA73"/>
    <mergeCell ref="E93:U93"/>
    <mergeCell ref="E94:U94"/>
    <mergeCell ref="E98:U98"/>
    <mergeCell ref="V94:X94"/>
    <mergeCell ref="Y94:AA94"/>
    <mergeCell ref="E90:U90"/>
    <mergeCell ref="E108:U108"/>
    <mergeCell ref="V89:X89"/>
    <mergeCell ref="Y89:AA89"/>
    <mergeCell ref="E104:U104"/>
    <mergeCell ref="C86:U86"/>
    <mergeCell ref="V98:X98"/>
    <mergeCell ref="Y98:AA98"/>
    <mergeCell ref="V79:X79"/>
    <mergeCell ref="Y79:AA79"/>
    <mergeCell ref="E111:U111"/>
    <mergeCell ref="AB79:AE79"/>
    <mergeCell ref="V80:X80"/>
    <mergeCell ref="Y80:AA80"/>
    <mergeCell ref="AB80:AE80"/>
    <mergeCell ref="V84:X84"/>
    <mergeCell ref="Y84:AA84"/>
    <mergeCell ref="AB84:AE84"/>
    <mergeCell ref="V81:X81"/>
    <mergeCell ref="Y81:AA81"/>
    <mergeCell ref="AB81:AE81"/>
    <mergeCell ref="E74:U74"/>
    <mergeCell ref="E75:U75"/>
    <mergeCell ref="E76:U76"/>
    <mergeCell ref="V74:X74"/>
    <mergeCell ref="Y74:AA74"/>
    <mergeCell ref="AB74:AE74"/>
    <mergeCell ref="V61:X61"/>
    <mergeCell ref="Y63:AA63"/>
    <mergeCell ref="AB63:AE63"/>
    <mergeCell ref="Y57:AA57"/>
    <mergeCell ref="Y61:AA61"/>
    <mergeCell ref="AB57:AE57"/>
    <mergeCell ref="AB61:AE61"/>
    <mergeCell ref="AF57:AI57"/>
    <mergeCell ref="AF61:AI61"/>
    <mergeCell ref="AN57:AQ57"/>
    <mergeCell ref="AN61:AQ61"/>
    <mergeCell ref="AR57:AV57"/>
    <mergeCell ref="AR61:AV61"/>
    <mergeCell ref="AR62:AV62"/>
    <mergeCell ref="AF62:AI62"/>
    <mergeCell ref="AJ61:AM61"/>
    <mergeCell ref="AJ57:AM57"/>
    <mergeCell ref="AN62:AQ62"/>
    <mergeCell ref="D63:U63"/>
    <mergeCell ref="D62:U62"/>
    <mergeCell ref="E58:U58"/>
    <mergeCell ref="E59:U59"/>
    <mergeCell ref="E60:U60"/>
    <mergeCell ref="V58:X58"/>
    <mergeCell ref="Y58:AA58"/>
    <mergeCell ref="AB58:AE58"/>
    <mergeCell ref="AF58:AI58"/>
    <mergeCell ref="AJ58:AM58"/>
    <mergeCell ref="AN58:AQ58"/>
    <mergeCell ref="AR58:AV58"/>
    <mergeCell ref="V59:X59"/>
    <mergeCell ref="Y59:AA59"/>
    <mergeCell ref="AB59:AE59"/>
    <mergeCell ref="AF59:AI59"/>
    <mergeCell ref="V63:X63"/>
    <mergeCell ref="D50:U50"/>
    <mergeCell ref="D51:U51"/>
    <mergeCell ref="V52:X52"/>
    <mergeCell ref="Y52:AA52"/>
    <mergeCell ref="AB52:AE52"/>
    <mergeCell ref="AF52:AI52"/>
    <mergeCell ref="AF53:AI53"/>
    <mergeCell ref="AJ52:AM52"/>
    <mergeCell ref="AN52:AQ52"/>
    <mergeCell ref="AN53:AQ53"/>
    <mergeCell ref="AR52:AV52"/>
    <mergeCell ref="AR53:AV53"/>
    <mergeCell ref="D54:U54"/>
    <mergeCell ref="E57:U57"/>
    <mergeCell ref="V57:X57"/>
    <mergeCell ref="E56:N56"/>
    <mergeCell ref="V54:X54"/>
    <mergeCell ref="Y54:AA54"/>
    <mergeCell ref="AB54:AE54"/>
    <mergeCell ref="AF54:AI54"/>
    <mergeCell ref="AJ54:AM54"/>
    <mergeCell ref="AN54:AQ54"/>
    <mergeCell ref="AR54:AV54"/>
    <mergeCell ref="V55:X55"/>
    <mergeCell ref="Y55:AA55"/>
    <mergeCell ref="AB55:AE55"/>
    <mergeCell ref="AF55:AI55"/>
    <mergeCell ref="AJ55:AM55"/>
    <mergeCell ref="AN55:AQ55"/>
    <mergeCell ref="AR55:AV55"/>
    <mergeCell ref="D53:U53"/>
    <mergeCell ref="E55:U55"/>
    <mergeCell ref="E41:U41"/>
    <mergeCell ref="E42:U42"/>
    <mergeCell ref="D43:U43"/>
    <mergeCell ref="V42:X42"/>
    <mergeCell ref="Y42:AA42"/>
    <mergeCell ref="AB42:AE42"/>
    <mergeCell ref="AF42:AI42"/>
    <mergeCell ref="AJ42:AM42"/>
    <mergeCell ref="AN42:AQ42"/>
    <mergeCell ref="AR42:AV42"/>
    <mergeCell ref="AF43:AI43"/>
    <mergeCell ref="AN43:AQ43"/>
    <mergeCell ref="AR43:AV43"/>
    <mergeCell ref="Y51:AA51"/>
    <mergeCell ref="V45:X45"/>
    <mergeCell ref="V46:X46"/>
    <mergeCell ref="V47:X47"/>
    <mergeCell ref="V48:X48"/>
    <mergeCell ref="Y45:AA45"/>
    <mergeCell ref="Y46:AA46"/>
    <mergeCell ref="Y47:AA47"/>
    <mergeCell ref="Y48:AA48"/>
    <mergeCell ref="AB45:AE45"/>
    <mergeCell ref="AB46:AE46"/>
    <mergeCell ref="AB47:AE47"/>
    <mergeCell ref="AB48:AE48"/>
    <mergeCell ref="AF45:AI45"/>
    <mergeCell ref="AF46:AI46"/>
    <mergeCell ref="AF47:AI47"/>
    <mergeCell ref="AF48:AI48"/>
    <mergeCell ref="AJ45:AM45"/>
    <mergeCell ref="AJ46:AM46"/>
    <mergeCell ref="D38:U38"/>
    <mergeCell ref="D39:U39"/>
    <mergeCell ref="E40:U40"/>
    <mergeCell ref="V34:X34"/>
    <mergeCell ref="Y34:AA34"/>
    <mergeCell ref="V35:X35"/>
    <mergeCell ref="Y35:AA35"/>
    <mergeCell ref="V36:X36"/>
    <mergeCell ref="Y36:AA36"/>
    <mergeCell ref="AB34:AE34"/>
    <mergeCell ref="AF34:AI34"/>
    <mergeCell ref="AJ34:AM34"/>
    <mergeCell ref="AN34:AQ34"/>
    <mergeCell ref="C28:U28"/>
    <mergeCell ref="AR39:AV39"/>
    <mergeCell ref="AB40:AE40"/>
    <mergeCell ref="AF40:AI40"/>
    <mergeCell ref="AJ40:AM40"/>
    <mergeCell ref="AN40:AQ40"/>
    <mergeCell ref="AR40:AV40"/>
    <mergeCell ref="AN29:AQ29"/>
    <mergeCell ref="C32:U32"/>
    <mergeCell ref="D33:U33"/>
    <mergeCell ref="E34:U34"/>
    <mergeCell ref="E35:U35"/>
    <mergeCell ref="E36:U36"/>
    <mergeCell ref="E37:U37"/>
    <mergeCell ref="AR236:AV236"/>
    <mergeCell ref="Y17:AA17"/>
    <mergeCell ref="Y18:AA18"/>
    <mergeCell ref="Y19:AA19"/>
    <mergeCell ref="Y22:AA22"/>
    <mergeCell ref="Y23:AA23"/>
    <mergeCell ref="Y26:AA26"/>
    <mergeCell ref="Y27:AA27"/>
    <mergeCell ref="AF20:AI20"/>
    <mergeCell ref="AF22:AI22"/>
    <mergeCell ref="AF23:AI23"/>
    <mergeCell ref="AF24:AI24"/>
    <mergeCell ref="AF25:AI25"/>
    <mergeCell ref="AF26:AI26"/>
    <mergeCell ref="AF27:AI27"/>
    <mergeCell ref="AN26:AQ26"/>
    <mergeCell ref="AN27:AQ27"/>
    <mergeCell ref="AN231:AQ231"/>
    <mergeCell ref="Y224:AA224"/>
    <mergeCell ref="AB224:AE224"/>
    <mergeCell ref="AJ224:AM224"/>
    <mergeCell ref="AN224:AQ224"/>
    <mergeCell ref="AF204:AI204"/>
    <mergeCell ref="AN181:AQ181"/>
    <mergeCell ref="AN187:AQ187"/>
    <mergeCell ref="AN188:AQ188"/>
    <mergeCell ref="AN189:AQ189"/>
    <mergeCell ref="AN190:AQ190"/>
    <mergeCell ref="AN193:AQ193"/>
    <mergeCell ref="AN194:AQ194"/>
    <mergeCell ref="AN195:AQ195"/>
    <mergeCell ref="AR20:AV20"/>
    <mergeCell ref="A320:B320"/>
    <mergeCell ref="V323:X323"/>
    <mergeCell ref="V324:X324"/>
    <mergeCell ref="V325:X325"/>
    <mergeCell ref="V326:X326"/>
    <mergeCell ref="V327:X327"/>
    <mergeCell ref="Y327:AA327"/>
    <mergeCell ref="Y326:AA326"/>
    <mergeCell ref="Y325:AA325"/>
    <mergeCell ref="AR323:AV323"/>
    <mergeCell ref="AR324:AV324"/>
    <mergeCell ref="AR325:AV325"/>
    <mergeCell ref="AR326:AV326"/>
    <mergeCell ref="AR327:AV327"/>
    <mergeCell ref="AJ324:AM324"/>
    <mergeCell ref="AJ325:AM325"/>
    <mergeCell ref="AJ326:AM326"/>
    <mergeCell ref="AJ327:AM327"/>
    <mergeCell ref="AF327:AI327"/>
    <mergeCell ref="AJ323:AM323"/>
    <mergeCell ref="AN327:AQ327"/>
    <mergeCell ref="AN326:AQ326"/>
    <mergeCell ref="AR320:AV320"/>
    <mergeCell ref="AW236:AZ236"/>
    <mergeCell ref="AN302:AQ302"/>
    <mergeCell ref="AR302:AV302"/>
    <mergeCell ref="V303:X303"/>
    <mergeCell ref="AW267:AZ267"/>
    <mergeCell ref="AW268:AZ268"/>
    <mergeCell ref="AW269:AZ269"/>
    <mergeCell ref="AW270:AZ270"/>
    <mergeCell ref="AW271:AZ271"/>
    <mergeCell ref="AW263:AZ263"/>
    <mergeCell ref="AW264:AZ264"/>
    <mergeCell ref="AW265:AZ265"/>
    <mergeCell ref="AW266:AZ266"/>
    <mergeCell ref="AW272:AZ272"/>
    <mergeCell ref="AW273:AZ273"/>
    <mergeCell ref="A247:B247"/>
    <mergeCell ref="A246:B246"/>
    <mergeCell ref="AW274:AZ274"/>
    <mergeCell ref="V236:X236"/>
    <mergeCell ref="AN303:AQ303"/>
    <mergeCell ref="AR303:AV303"/>
    <mergeCell ref="Y303:AA303"/>
    <mergeCell ref="AB303:AE303"/>
    <mergeCell ref="AJ303:AM303"/>
    <mergeCell ref="AJ301:AM301"/>
    <mergeCell ref="AN301:AQ301"/>
    <mergeCell ref="AR301:AV301"/>
    <mergeCell ref="Y236:AA236"/>
    <mergeCell ref="AB236:AE236"/>
    <mergeCell ref="AF236:AI236"/>
    <mergeCell ref="AJ236:AM236"/>
    <mergeCell ref="AN236:AQ236"/>
    <mergeCell ref="V233:X233"/>
    <mergeCell ref="Y233:AA233"/>
    <mergeCell ref="AB233:AE233"/>
    <mergeCell ref="AF233:AI233"/>
    <mergeCell ref="AJ233:AM233"/>
    <mergeCell ref="AN233:AQ233"/>
    <mergeCell ref="AR233:AV233"/>
    <mergeCell ref="AW233:AZ233"/>
    <mergeCell ref="V234:X234"/>
    <mergeCell ref="Y234:AA234"/>
    <mergeCell ref="AB234:AE234"/>
    <mergeCell ref="AF234:AI234"/>
    <mergeCell ref="AJ234:AM234"/>
    <mergeCell ref="AN234:AQ234"/>
    <mergeCell ref="AR234:AV234"/>
    <mergeCell ref="AW234:AZ234"/>
    <mergeCell ref="AF235:AI235"/>
    <mergeCell ref="AN235:AQ235"/>
    <mergeCell ref="AR235:AV235"/>
    <mergeCell ref="AW235:AZ235"/>
    <mergeCell ref="AR223:AV223"/>
    <mergeCell ref="V224:X224"/>
    <mergeCell ref="AW232:AZ232"/>
    <mergeCell ref="V225:X225"/>
    <mergeCell ref="Y225:AA225"/>
    <mergeCell ref="AB225:AE225"/>
    <mergeCell ref="AJ225:AM225"/>
    <mergeCell ref="AN225:AQ225"/>
    <mergeCell ref="AR225:AV225"/>
    <mergeCell ref="V226:X226"/>
    <mergeCell ref="Y226:AA226"/>
    <mergeCell ref="AB226:AE226"/>
    <mergeCell ref="AJ226:AM226"/>
    <mergeCell ref="AN226:AQ226"/>
    <mergeCell ref="AR226:AV226"/>
    <mergeCell ref="V230:X230"/>
    <mergeCell ref="Y230:AA230"/>
    <mergeCell ref="AB230:AE230"/>
    <mergeCell ref="AF230:AI230"/>
    <mergeCell ref="AJ230:AM230"/>
    <mergeCell ref="V229:X229"/>
    <mergeCell ref="Y229:AA229"/>
    <mergeCell ref="AB229:AE229"/>
    <mergeCell ref="AF229:AI229"/>
    <mergeCell ref="AJ229:AM229"/>
    <mergeCell ref="AN229:AQ229"/>
    <mergeCell ref="AR229:AV229"/>
    <mergeCell ref="V231:X231"/>
    <mergeCell ref="Y231:AA231"/>
    <mergeCell ref="AB231:AE231"/>
    <mergeCell ref="AF231:AI231"/>
    <mergeCell ref="AJ231:AM231"/>
    <mergeCell ref="AB228:AE228"/>
    <mergeCell ref="AF228:AI228"/>
    <mergeCell ref="AJ228:AM228"/>
    <mergeCell ref="AR231:AV231"/>
    <mergeCell ref="V232:X232"/>
    <mergeCell ref="Y232:AA232"/>
    <mergeCell ref="AB232:AE232"/>
    <mergeCell ref="AF232:AI232"/>
    <mergeCell ref="AJ232:AM232"/>
    <mergeCell ref="AN232:AQ232"/>
    <mergeCell ref="AR232:AV232"/>
    <mergeCell ref="V221:X221"/>
    <mergeCell ref="Y221:AA221"/>
    <mergeCell ref="AB221:AE221"/>
    <mergeCell ref="AJ221:AM221"/>
    <mergeCell ref="AN221:AQ221"/>
    <mergeCell ref="AR221:AV221"/>
    <mergeCell ref="AN230:AQ230"/>
    <mergeCell ref="AR230:AV230"/>
    <mergeCell ref="V222:X222"/>
    <mergeCell ref="Y222:AA222"/>
    <mergeCell ref="AB222:AE222"/>
    <mergeCell ref="AF223:AI223"/>
    <mergeCell ref="AJ222:AM222"/>
    <mergeCell ref="AN222:AQ222"/>
    <mergeCell ref="AR222:AV222"/>
    <mergeCell ref="V223:X223"/>
    <mergeCell ref="Y223:AA223"/>
    <mergeCell ref="AB223:AE223"/>
    <mergeCell ref="AF224:AI224"/>
    <mergeCell ref="AJ223:AM223"/>
    <mergeCell ref="AN223:AQ223"/>
    <mergeCell ref="AB215:AE215"/>
    <mergeCell ref="AF215:AI215"/>
    <mergeCell ref="AJ215:AM215"/>
    <mergeCell ref="AN215:AQ215"/>
    <mergeCell ref="AR215:AV215"/>
    <mergeCell ref="AR224:AV224"/>
    <mergeCell ref="AN228:AQ228"/>
    <mergeCell ref="AR228:AV228"/>
    <mergeCell ref="Y218:AA218"/>
    <mergeCell ref="AB218:AE218"/>
    <mergeCell ref="AF219:AI219"/>
    <mergeCell ref="AJ218:AM218"/>
    <mergeCell ref="AN218:AQ218"/>
    <mergeCell ref="AR218:AV218"/>
    <mergeCell ref="AB216:AE216"/>
    <mergeCell ref="AF216:AI216"/>
    <mergeCell ref="V219:X219"/>
    <mergeCell ref="Y219:AA219"/>
    <mergeCell ref="AB219:AE219"/>
    <mergeCell ref="AF220:AI220"/>
    <mergeCell ref="AJ219:AM219"/>
    <mergeCell ref="AN219:AQ219"/>
    <mergeCell ref="AR219:AV219"/>
    <mergeCell ref="V220:X220"/>
    <mergeCell ref="Y220:AA220"/>
    <mergeCell ref="AB220:AE220"/>
    <mergeCell ref="AF221:AI221"/>
    <mergeCell ref="AJ220:AM220"/>
    <mergeCell ref="AN220:AQ220"/>
    <mergeCell ref="AR220:AV220"/>
    <mergeCell ref="V228:X228"/>
    <mergeCell ref="Y228:AA228"/>
    <mergeCell ref="AW204:AZ204"/>
    <mergeCell ref="AF194:AI194"/>
    <mergeCell ref="AF195:AI195"/>
    <mergeCell ref="AF196:AI196"/>
    <mergeCell ref="AF197:AI197"/>
    <mergeCell ref="AF201:AI201"/>
    <mergeCell ref="AF202:AI202"/>
    <mergeCell ref="AF203:AI203"/>
    <mergeCell ref="A212:B212"/>
    <mergeCell ref="V213:X213"/>
    <mergeCell ref="Y213:AA213"/>
    <mergeCell ref="AB213:AE213"/>
    <mergeCell ref="AF213:AI213"/>
    <mergeCell ref="AJ213:AM213"/>
    <mergeCell ref="AN213:AQ213"/>
    <mergeCell ref="AR213:AV213"/>
    <mergeCell ref="AW213:AZ213"/>
    <mergeCell ref="V212:X212"/>
    <mergeCell ref="AB212:AE212"/>
    <mergeCell ref="AF212:AI212"/>
    <mergeCell ref="AJ212:AM212"/>
    <mergeCell ref="AN212:AQ212"/>
    <mergeCell ref="AR212:AV212"/>
    <mergeCell ref="AF208:AI208"/>
    <mergeCell ref="AN182:AQ182"/>
    <mergeCell ref="Y203:AA203"/>
    <mergeCell ref="Y204:AA204"/>
    <mergeCell ref="V191:X191"/>
    <mergeCell ref="Y191:AA191"/>
    <mergeCell ref="AB195:AE195"/>
    <mergeCell ref="AB196:AE196"/>
    <mergeCell ref="AB198:AE198"/>
    <mergeCell ref="AB199:AE199"/>
    <mergeCell ref="AB200:AE200"/>
    <mergeCell ref="AB201:AE201"/>
    <mergeCell ref="AB202:AE202"/>
    <mergeCell ref="AB203:AE203"/>
    <mergeCell ref="AB204:AE204"/>
    <mergeCell ref="AF187:AI187"/>
    <mergeCell ref="AW199:AZ199"/>
    <mergeCell ref="AW200:AZ200"/>
    <mergeCell ref="AW201:AZ201"/>
    <mergeCell ref="AW202:AZ202"/>
    <mergeCell ref="AW203:AZ203"/>
    <mergeCell ref="AR187:AV187"/>
    <mergeCell ref="AR188:AV188"/>
    <mergeCell ref="AR189:AV189"/>
    <mergeCell ref="AR190:AV190"/>
    <mergeCell ref="AR193:AV193"/>
    <mergeCell ref="AR194:AV194"/>
    <mergeCell ref="AR195:AV195"/>
    <mergeCell ref="AR196:AV196"/>
    <mergeCell ref="AR197:AV197"/>
    <mergeCell ref="AR198:AV198"/>
    <mergeCell ref="AR199:AV199"/>
    <mergeCell ref="AR200:AV200"/>
    <mergeCell ref="AJ187:AM187"/>
    <mergeCell ref="AJ188:AM188"/>
    <mergeCell ref="AJ189:AM189"/>
    <mergeCell ref="AJ190:AM190"/>
    <mergeCell ref="AJ193:AM193"/>
    <mergeCell ref="AJ194:AM194"/>
    <mergeCell ref="AJ195:AM195"/>
    <mergeCell ref="AJ196:AM196"/>
    <mergeCell ref="AJ198:AM198"/>
    <mergeCell ref="AJ199:AM199"/>
    <mergeCell ref="AJ200:AM200"/>
    <mergeCell ref="AJ201:AM201"/>
    <mergeCell ref="AJ202:AM202"/>
    <mergeCell ref="AJ203:AM203"/>
    <mergeCell ref="AJ204:AM204"/>
    <mergeCell ref="AN196:AQ196"/>
    <mergeCell ref="AN197:AQ197"/>
    <mergeCell ref="AN198:AQ198"/>
    <mergeCell ref="AN199:AQ199"/>
    <mergeCell ref="AN200:AQ200"/>
    <mergeCell ref="AN201:AQ201"/>
    <mergeCell ref="AN202:AQ202"/>
    <mergeCell ref="AN203:AQ203"/>
    <mergeCell ref="AN204:AQ204"/>
    <mergeCell ref="AW164:AZ164"/>
    <mergeCell ref="AW180:AZ180"/>
    <mergeCell ref="V187:X187"/>
    <mergeCell ref="V188:X188"/>
    <mergeCell ref="V189:X189"/>
    <mergeCell ref="V190:X190"/>
    <mergeCell ref="V193:X193"/>
    <mergeCell ref="V194:X194"/>
    <mergeCell ref="AB187:AE187"/>
    <mergeCell ref="AB188:AE188"/>
    <mergeCell ref="AB189:AE189"/>
    <mergeCell ref="AB190:AE190"/>
    <mergeCell ref="AB193:AE193"/>
    <mergeCell ref="AB194:AE194"/>
    <mergeCell ref="AF193:AI193"/>
    <mergeCell ref="AJ166:AM166"/>
    <mergeCell ref="AJ168:AM168"/>
    <mergeCell ref="AN166:AQ166"/>
    <mergeCell ref="AN168:AQ168"/>
    <mergeCell ref="AB166:AE166"/>
    <mergeCell ref="AB168:AE168"/>
    <mergeCell ref="AN186:AQ186"/>
    <mergeCell ref="AR186:AV186"/>
    <mergeCell ref="Y187:AA187"/>
    <mergeCell ref="Y188:AA188"/>
    <mergeCell ref="Y189:AA189"/>
    <mergeCell ref="Y190:AA190"/>
    <mergeCell ref="Y193:AA193"/>
    <mergeCell ref="Y194:AA194"/>
    <mergeCell ref="AF188:AI188"/>
    <mergeCell ref="AF189:AI189"/>
    <mergeCell ref="AJ181:AM181"/>
    <mergeCell ref="AR147:AV147"/>
    <mergeCell ref="AR148:AV148"/>
    <mergeCell ref="AR149:AV149"/>
    <mergeCell ref="AR150:AV150"/>
    <mergeCell ref="AR151:AV151"/>
    <mergeCell ref="AR152:AV152"/>
    <mergeCell ref="AR153:AV153"/>
    <mergeCell ref="AR154:AV154"/>
    <mergeCell ref="AR155:AV155"/>
    <mergeCell ref="AR157:AV157"/>
    <mergeCell ref="AR158:AV158"/>
    <mergeCell ref="AR159:AV159"/>
    <mergeCell ref="AR160:AV160"/>
    <mergeCell ref="AR161:AV161"/>
    <mergeCell ref="AR163:AV163"/>
    <mergeCell ref="AR164:AV164"/>
    <mergeCell ref="AR165:AV165"/>
    <mergeCell ref="AR156:AV156"/>
    <mergeCell ref="AJ159:AM159"/>
    <mergeCell ref="AJ160:AM160"/>
    <mergeCell ref="AJ161:AM161"/>
    <mergeCell ref="AJ163:AM163"/>
    <mergeCell ref="AJ164:AM164"/>
    <mergeCell ref="AJ165:AM165"/>
    <mergeCell ref="AN147:AQ147"/>
    <mergeCell ref="AN148:AQ148"/>
    <mergeCell ref="AN149:AQ149"/>
    <mergeCell ref="AN150:AQ150"/>
    <mergeCell ref="AN151:AQ151"/>
    <mergeCell ref="AN152:AQ152"/>
    <mergeCell ref="AN153:AQ153"/>
    <mergeCell ref="AN154:AQ154"/>
    <mergeCell ref="AN155:AQ155"/>
    <mergeCell ref="AN157:AQ157"/>
    <mergeCell ref="AN158:AQ158"/>
    <mergeCell ref="AN159:AQ159"/>
    <mergeCell ref="AN160:AQ160"/>
    <mergeCell ref="AN161:AQ161"/>
    <mergeCell ref="AN163:AQ163"/>
    <mergeCell ref="AN164:AQ164"/>
    <mergeCell ref="AN165:AQ165"/>
    <mergeCell ref="AN156:AQ156"/>
    <mergeCell ref="AB153:AE153"/>
    <mergeCell ref="AB154:AE154"/>
    <mergeCell ref="AB155:AE155"/>
    <mergeCell ref="AB158:AE158"/>
    <mergeCell ref="AB159:AE159"/>
    <mergeCell ref="AB160:AE160"/>
    <mergeCell ref="AB161:AE161"/>
    <mergeCell ref="AB163:AE163"/>
    <mergeCell ref="AB164:AE164"/>
    <mergeCell ref="AB165:AE165"/>
    <mergeCell ref="AF157:AI157"/>
    <mergeCell ref="AF158:AI158"/>
    <mergeCell ref="AF159:AI159"/>
    <mergeCell ref="AF160:AI160"/>
    <mergeCell ref="AF147:AI147"/>
    <mergeCell ref="AF148:AI148"/>
    <mergeCell ref="AF149:AI149"/>
    <mergeCell ref="AF150:AI150"/>
    <mergeCell ref="AF151:AI151"/>
    <mergeCell ref="AF152:AI152"/>
    <mergeCell ref="AF153:AI153"/>
    <mergeCell ref="AF154:AI154"/>
    <mergeCell ref="AF155:AI155"/>
    <mergeCell ref="AF115:AI115"/>
    <mergeCell ref="A142:B142"/>
    <mergeCell ref="V147:X147"/>
    <mergeCell ref="V148:X148"/>
    <mergeCell ref="V149:X149"/>
    <mergeCell ref="V150:X150"/>
    <mergeCell ref="V151:X151"/>
    <mergeCell ref="V152:X152"/>
    <mergeCell ref="V153:X153"/>
    <mergeCell ref="V154:X154"/>
    <mergeCell ref="V155:X155"/>
    <mergeCell ref="V157:X157"/>
    <mergeCell ref="V158:X158"/>
    <mergeCell ref="V159:X159"/>
    <mergeCell ref="V160:X160"/>
    <mergeCell ref="Y120:AA120"/>
    <mergeCell ref="Y121:AA121"/>
    <mergeCell ref="Y147:AA147"/>
    <mergeCell ref="Y148:AA148"/>
    <mergeCell ref="Y149:AA149"/>
    <mergeCell ref="Y150:AA150"/>
    <mergeCell ref="Y151:AA151"/>
    <mergeCell ref="Y152:AA152"/>
    <mergeCell ref="Y153:AA153"/>
    <mergeCell ref="Y154:AA154"/>
    <mergeCell ref="Y155:AA155"/>
    <mergeCell ref="Y158:AA158"/>
    <mergeCell ref="Y159:AA159"/>
    <mergeCell ref="Y160:AA160"/>
    <mergeCell ref="Y157:AA157"/>
    <mergeCell ref="Y123:AA123"/>
    <mergeCell ref="AB157:AE157"/>
    <mergeCell ref="AR120:AV120"/>
    <mergeCell ref="AB116:AE116"/>
    <mergeCell ref="AF116:AI116"/>
    <mergeCell ref="AJ116:AM116"/>
    <mergeCell ref="AN116:AQ116"/>
    <mergeCell ref="AR116:AV116"/>
    <mergeCell ref="Y117:AA117"/>
    <mergeCell ref="AB117:AE117"/>
    <mergeCell ref="AF117:AI117"/>
    <mergeCell ref="AJ117:AM117"/>
    <mergeCell ref="AN117:AQ117"/>
    <mergeCell ref="AR117:AV117"/>
    <mergeCell ref="Y118:AA118"/>
    <mergeCell ref="AB118:AE118"/>
    <mergeCell ref="AF118:AI118"/>
    <mergeCell ref="AJ118:AM118"/>
    <mergeCell ref="AN118:AQ118"/>
    <mergeCell ref="AR118:AV118"/>
    <mergeCell ref="E113:U113"/>
    <mergeCell ref="E114:U114"/>
    <mergeCell ref="Y113:AA113"/>
    <mergeCell ref="AB113:AE113"/>
    <mergeCell ref="AF113:AI113"/>
    <mergeCell ref="AJ113:AM113"/>
    <mergeCell ref="AN113:AQ113"/>
    <mergeCell ref="AR113:AV113"/>
    <mergeCell ref="Y114:AA114"/>
    <mergeCell ref="AB114:AE114"/>
    <mergeCell ref="AF114:AI114"/>
    <mergeCell ref="AJ114:AM114"/>
    <mergeCell ref="AN114:AQ114"/>
    <mergeCell ref="AR114:AV114"/>
    <mergeCell ref="Y109:AA109"/>
    <mergeCell ref="AB109:AE109"/>
    <mergeCell ref="AF109:AI109"/>
    <mergeCell ref="AJ109:AM109"/>
    <mergeCell ref="AN109:AQ109"/>
    <mergeCell ref="AR109:AV109"/>
    <mergeCell ref="Y110:AA110"/>
    <mergeCell ref="AB110:AE110"/>
    <mergeCell ref="AF110:AI110"/>
    <mergeCell ref="AJ110:AM110"/>
    <mergeCell ref="AN110:AQ110"/>
    <mergeCell ref="AR110:AV110"/>
    <mergeCell ref="Y111:AA111"/>
    <mergeCell ref="AB111:AE111"/>
    <mergeCell ref="AF111:AI111"/>
    <mergeCell ref="AF112:AI112"/>
    <mergeCell ref="AJ112:AM112"/>
    <mergeCell ref="AB95:AE95"/>
    <mergeCell ref="AF95:AI95"/>
    <mergeCell ref="AJ95:AM95"/>
    <mergeCell ref="AN95:AQ95"/>
    <mergeCell ref="V90:X90"/>
    <mergeCell ref="Y90:AA90"/>
    <mergeCell ref="AB90:AE90"/>
    <mergeCell ref="AF90:AI90"/>
    <mergeCell ref="AB93:AE93"/>
    <mergeCell ref="AF93:AI93"/>
    <mergeCell ref="AJ93:AM93"/>
    <mergeCell ref="AN93:AQ93"/>
    <mergeCell ref="AR93:AV93"/>
    <mergeCell ref="AJ111:AM111"/>
    <mergeCell ref="AN111:AQ111"/>
    <mergeCell ref="AR111:AV111"/>
    <mergeCell ref="Y104:AA104"/>
    <mergeCell ref="AB104:AE104"/>
    <mergeCell ref="AF104:AI104"/>
    <mergeCell ref="AJ104:AM104"/>
    <mergeCell ref="AN104:AQ104"/>
    <mergeCell ref="AR104:AV104"/>
    <mergeCell ref="Y105:AA105"/>
    <mergeCell ref="AB105:AE105"/>
    <mergeCell ref="AF105:AI105"/>
    <mergeCell ref="AJ105:AM105"/>
    <mergeCell ref="AN105:AQ105"/>
    <mergeCell ref="AR105:AV105"/>
    <mergeCell ref="Y106:AA106"/>
    <mergeCell ref="AB106:AE106"/>
    <mergeCell ref="AF106:AI106"/>
    <mergeCell ref="AJ106:AM106"/>
    <mergeCell ref="AB89:AE89"/>
    <mergeCell ref="AF89:AI89"/>
    <mergeCell ref="AJ89:AM89"/>
    <mergeCell ref="AN89:AQ89"/>
    <mergeCell ref="AR89:AV89"/>
    <mergeCell ref="AR95:AV95"/>
    <mergeCell ref="V97:X97"/>
    <mergeCell ref="Y97:AA97"/>
    <mergeCell ref="AB97:AE97"/>
    <mergeCell ref="AF97:AI97"/>
    <mergeCell ref="AJ97:AM97"/>
    <mergeCell ref="AN97:AQ97"/>
    <mergeCell ref="AR97:AV97"/>
    <mergeCell ref="AJ90:AM90"/>
    <mergeCell ref="AN90:AQ90"/>
    <mergeCell ref="AR90:AV90"/>
    <mergeCell ref="V91:X91"/>
    <mergeCell ref="Y91:AA91"/>
    <mergeCell ref="AB91:AE91"/>
    <mergeCell ref="AF91:AI91"/>
    <mergeCell ref="AJ91:AM91"/>
    <mergeCell ref="AN91:AQ91"/>
    <mergeCell ref="AR91:AV91"/>
    <mergeCell ref="V93:X93"/>
    <mergeCell ref="Y93:AA93"/>
    <mergeCell ref="AB94:AE94"/>
    <mergeCell ref="AF94:AI94"/>
    <mergeCell ref="AJ94:AM94"/>
    <mergeCell ref="AN94:AQ94"/>
    <mergeCell ref="AR94:AV94"/>
    <mergeCell ref="V95:X95"/>
    <mergeCell ref="Y95:AA95"/>
    <mergeCell ref="AF84:AI84"/>
    <mergeCell ref="AJ84:AM84"/>
    <mergeCell ref="AN84:AQ84"/>
    <mergeCell ref="AR84:AV84"/>
    <mergeCell ref="V87:X87"/>
    <mergeCell ref="Y87:AA87"/>
    <mergeCell ref="AB87:AE87"/>
    <mergeCell ref="AF87:AI87"/>
    <mergeCell ref="AJ87:AM87"/>
    <mergeCell ref="AN87:AQ87"/>
    <mergeCell ref="AR87:AV87"/>
    <mergeCell ref="V88:X88"/>
    <mergeCell ref="Y88:AA88"/>
    <mergeCell ref="AB88:AE88"/>
    <mergeCell ref="AF88:AI88"/>
    <mergeCell ref="AJ88:AM88"/>
    <mergeCell ref="AN88:AQ88"/>
    <mergeCell ref="AR88:AV88"/>
    <mergeCell ref="AF86:AI86"/>
    <mergeCell ref="AN86:AQ86"/>
    <mergeCell ref="AR86:AV86"/>
    <mergeCell ref="AF81:AI81"/>
    <mergeCell ref="AJ81:AM81"/>
    <mergeCell ref="AN81:AQ81"/>
    <mergeCell ref="AR81:AV81"/>
    <mergeCell ref="V76:X76"/>
    <mergeCell ref="Y76:AA76"/>
    <mergeCell ref="AB76:AE76"/>
    <mergeCell ref="AF76:AI76"/>
    <mergeCell ref="AJ76:AM76"/>
    <mergeCell ref="AN76:AQ76"/>
    <mergeCell ref="AR76:AV76"/>
    <mergeCell ref="V77:X77"/>
    <mergeCell ref="Y77:AA77"/>
    <mergeCell ref="AB77:AE77"/>
    <mergeCell ref="AF77:AI77"/>
    <mergeCell ref="AJ77:AM77"/>
    <mergeCell ref="AN77:AQ77"/>
    <mergeCell ref="AR77:AV77"/>
    <mergeCell ref="V78:X78"/>
    <mergeCell ref="Y78:AA78"/>
    <mergeCell ref="AB78:AE78"/>
    <mergeCell ref="AF78:AI78"/>
    <mergeCell ref="AJ78:AM78"/>
    <mergeCell ref="AN78:AQ78"/>
    <mergeCell ref="AR78:AV78"/>
    <mergeCell ref="AF79:AI79"/>
    <mergeCell ref="AJ79:AM79"/>
    <mergeCell ref="AN79:AQ79"/>
    <mergeCell ref="AR79:AV79"/>
    <mergeCell ref="AF80:AI80"/>
    <mergeCell ref="AJ80:AM80"/>
    <mergeCell ref="AN80:AQ80"/>
    <mergeCell ref="AF74:AI74"/>
    <mergeCell ref="AJ74:AM74"/>
    <mergeCell ref="AN74:AQ74"/>
    <mergeCell ref="AR74:AV74"/>
    <mergeCell ref="V75:X75"/>
    <mergeCell ref="Y75:AA75"/>
    <mergeCell ref="AB75:AE75"/>
    <mergeCell ref="AF75:AI75"/>
    <mergeCell ref="AJ75:AM75"/>
    <mergeCell ref="AN75:AQ75"/>
    <mergeCell ref="AR75:AV75"/>
    <mergeCell ref="AF69:AI69"/>
    <mergeCell ref="AF70:AI70"/>
    <mergeCell ref="AF71:AI71"/>
    <mergeCell ref="AF73:AI73"/>
    <mergeCell ref="AJ69:AM69"/>
    <mergeCell ref="AJ70:AM70"/>
    <mergeCell ref="AJ71:AM71"/>
    <mergeCell ref="AJ73:AM73"/>
    <mergeCell ref="AN69:AQ69"/>
    <mergeCell ref="AN70:AQ70"/>
    <mergeCell ref="AN71:AQ71"/>
    <mergeCell ref="AN73:AQ73"/>
    <mergeCell ref="AR69:AV69"/>
    <mergeCell ref="AR70:AV70"/>
    <mergeCell ref="AR73:AV73"/>
    <mergeCell ref="AB69:AE69"/>
    <mergeCell ref="AB70:AE70"/>
    <mergeCell ref="AB71:AE71"/>
    <mergeCell ref="AB73:AE73"/>
    <mergeCell ref="AF63:AI63"/>
    <mergeCell ref="AJ63:AM63"/>
    <mergeCell ref="AN63:AQ63"/>
    <mergeCell ref="AR63:AV63"/>
    <mergeCell ref="V64:X64"/>
    <mergeCell ref="V72:X72"/>
    <mergeCell ref="Y72:AA72"/>
    <mergeCell ref="AB72:AE72"/>
    <mergeCell ref="AF72:AI72"/>
    <mergeCell ref="AJ72:AM72"/>
    <mergeCell ref="AN72:AQ72"/>
    <mergeCell ref="AR72:AV72"/>
    <mergeCell ref="AF65:AI65"/>
    <mergeCell ref="Y64:AA64"/>
    <mergeCell ref="AB64:AE64"/>
    <mergeCell ref="AF64:AI64"/>
    <mergeCell ref="AJ65:AM65"/>
    <mergeCell ref="AN65:AQ65"/>
    <mergeCell ref="AR65:AV65"/>
    <mergeCell ref="V66:X66"/>
    <mergeCell ref="Y66:AA66"/>
    <mergeCell ref="AJ64:AM64"/>
    <mergeCell ref="V68:X68"/>
    <mergeCell ref="Y68:AA68"/>
    <mergeCell ref="AB66:AE66"/>
    <mergeCell ref="AF66:AI66"/>
    <mergeCell ref="AJ66:AM66"/>
    <mergeCell ref="AN66:AQ66"/>
    <mergeCell ref="AR66:AV66"/>
    <mergeCell ref="V67:X67"/>
    <mergeCell ref="Y67:AA67"/>
    <mergeCell ref="AB67:AE67"/>
    <mergeCell ref="AF67:AI67"/>
    <mergeCell ref="AJ67:AM67"/>
    <mergeCell ref="AN67:AQ67"/>
    <mergeCell ref="AR67:AV67"/>
    <mergeCell ref="D67:U67"/>
    <mergeCell ref="D68:U68"/>
    <mergeCell ref="AR71:AV71"/>
    <mergeCell ref="AN64:AQ64"/>
    <mergeCell ref="AR64:AV64"/>
    <mergeCell ref="V65:X65"/>
    <mergeCell ref="Y65:AA65"/>
    <mergeCell ref="AB65:AE65"/>
    <mergeCell ref="AB68:AE68"/>
    <mergeCell ref="AF68:AI68"/>
    <mergeCell ref="AJ68:AM68"/>
    <mergeCell ref="AN68:AQ68"/>
    <mergeCell ref="AR68:AV68"/>
    <mergeCell ref="E64:U64"/>
    <mergeCell ref="E65:U65"/>
    <mergeCell ref="E66:U66"/>
    <mergeCell ref="AN48:AQ48"/>
    <mergeCell ref="AR45:AV45"/>
    <mergeCell ref="AJ59:AM59"/>
    <mergeCell ref="AN59:AQ59"/>
    <mergeCell ref="AR59:AV59"/>
    <mergeCell ref="V60:X60"/>
    <mergeCell ref="Y60:AA60"/>
    <mergeCell ref="AB60:AE60"/>
    <mergeCell ref="AF60:AI60"/>
    <mergeCell ref="AJ60:AM60"/>
    <mergeCell ref="AN60:AQ60"/>
    <mergeCell ref="AR60:AV60"/>
    <mergeCell ref="V56:X56"/>
    <mergeCell ref="Y56:AA56"/>
    <mergeCell ref="AB56:AE56"/>
    <mergeCell ref="AF56:AI56"/>
    <mergeCell ref="AJ56:AM56"/>
    <mergeCell ref="AN56:AQ56"/>
    <mergeCell ref="AR56:AV56"/>
    <mergeCell ref="V49:X49"/>
    <mergeCell ref="Y49:AA49"/>
    <mergeCell ref="V50:X50"/>
    <mergeCell ref="Y50:AA50"/>
    <mergeCell ref="V51:X51"/>
    <mergeCell ref="AB49:AE49"/>
    <mergeCell ref="AF49:AI49"/>
    <mergeCell ref="AJ49:AM49"/>
    <mergeCell ref="AN49:AQ49"/>
    <mergeCell ref="AR49:AV49"/>
    <mergeCell ref="AB50:AE50"/>
    <mergeCell ref="AF50:AI50"/>
    <mergeCell ref="AJ50:AM50"/>
    <mergeCell ref="AN50:AQ50"/>
    <mergeCell ref="AR50:AV50"/>
    <mergeCell ref="AB51:AE51"/>
    <mergeCell ref="AF51:AI51"/>
    <mergeCell ref="AJ51:AM51"/>
    <mergeCell ref="AN51:AQ51"/>
    <mergeCell ref="AR51:AV51"/>
    <mergeCell ref="AR48:AV48"/>
    <mergeCell ref="AR34:AV34"/>
    <mergeCell ref="AB35:AE35"/>
    <mergeCell ref="AF35:AI35"/>
    <mergeCell ref="AJ35:AM35"/>
    <mergeCell ref="AN35:AQ35"/>
    <mergeCell ref="AR35:AV35"/>
    <mergeCell ref="AB36:AE36"/>
    <mergeCell ref="AF36:AI36"/>
    <mergeCell ref="AJ36:AM36"/>
    <mergeCell ref="AN36:AQ36"/>
    <mergeCell ref="AR36:AV36"/>
    <mergeCell ref="AB37:AE37"/>
    <mergeCell ref="AF37:AI37"/>
    <mergeCell ref="AJ37:AM37"/>
    <mergeCell ref="AN37:AQ37"/>
    <mergeCell ref="AR37:AV37"/>
    <mergeCell ref="AB38:AE38"/>
    <mergeCell ref="AF38:AI38"/>
    <mergeCell ref="AJ38:AM38"/>
    <mergeCell ref="AN38:AQ38"/>
    <mergeCell ref="AR38:AV38"/>
    <mergeCell ref="AB41:AE41"/>
    <mergeCell ref="AF41:AI41"/>
    <mergeCell ref="AJ41:AM41"/>
    <mergeCell ref="AN41:AQ41"/>
    <mergeCell ref="AR41:AV41"/>
    <mergeCell ref="AJ47:AM47"/>
    <mergeCell ref="AJ48:AM48"/>
    <mergeCell ref="AN45:AQ45"/>
    <mergeCell ref="AN46:AQ46"/>
    <mergeCell ref="AN47:AQ47"/>
    <mergeCell ref="C14:U14"/>
    <mergeCell ref="C16:U16"/>
    <mergeCell ref="C18:U18"/>
    <mergeCell ref="C20:U20"/>
    <mergeCell ref="C24:U24"/>
    <mergeCell ref="C26:U26"/>
    <mergeCell ref="C27:U27"/>
    <mergeCell ref="AR46:AV46"/>
    <mergeCell ref="V40:X40"/>
    <mergeCell ref="Y40:AA40"/>
    <mergeCell ref="V41:X41"/>
    <mergeCell ref="Y41:AA41"/>
    <mergeCell ref="V37:X37"/>
    <mergeCell ref="Y37:AA37"/>
    <mergeCell ref="V38:X38"/>
    <mergeCell ref="Y38:AA38"/>
    <mergeCell ref="V39:X39"/>
    <mergeCell ref="Y39:AA39"/>
    <mergeCell ref="AB39:AE39"/>
    <mergeCell ref="AF39:AI39"/>
    <mergeCell ref="AJ39:AM39"/>
    <mergeCell ref="AN39:AQ39"/>
    <mergeCell ref="AR22:AV22"/>
    <mergeCell ref="AR24:AV24"/>
    <mergeCell ref="AF29:AI29"/>
    <mergeCell ref="C17:U17"/>
    <mergeCell ref="C29:U29"/>
    <mergeCell ref="AR29:AV29"/>
    <mergeCell ref="AW29:AZ29"/>
    <mergeCell ref="A30:B30"/>
    <mergeCell ref="C31:U31"/>
    <mergeCell ref="V33:X33"/>
    <mergeCell ref="Y33:AA33"/>
    <mergeCell ref="AB33:AE33"/>
    <mergeCell ref="AF33:AI33"/>
    <mergeCell ref="AJ33:AM33"/>
    <mergeCell ref="AN33:AQ33"/>
    <mergeCell ref="AR33:AV33"/>
    <mergeCell ref="AF17:AI17"/>
    <mergeCell ref="AN18:AQ18"/>
    <mergeCell ref="AN19:AQ19"/>
    <mergeCell ref="AN20:AQ20"/>
    <mergeCell ref="AN22:AQ22"/>
    <mergeCell ref="AN23:AQ23"/>
    <mergeCell ref="A32:B32"/>
    <mergeCell ref="A308:B308"/>
    <mergeCell ref="AB310:AE310"/>
    <mergeCell ref="AF310:AI310"/>
    <mergeCell ref="AJ310:AM310"/>
    <mergeCell ref="AN310:AQ310"/>
    <mergeCell ref="AR310:AV310"/>
    <mergeCell ref="AB317:AE317"/>
    <mergeCell ref="AF317:AI317"/>
    <mergeCell ref="AN317:AQ317"/>
    <mergeCell ref="AR317:AV317"/>
    <mergeCell ref="AB318:AE318"/>
    <mergeCell ref="AF318:AI318"/>
    <mergeCell ref="AN318:AQ318"/>
    <mergeCell ref="AR318:AV318"/>
    <mergeCell ref="AB313:AE313"/>
    <mergeCell ref="AF313:AI313"/>
    <mergeCell ref="AN313:AQ313"/>
    <mergeCell ref="AR313:AV313"/>
    <mergeCell ref="AB314:AE314"/>
    <mergeCell ref="AF314:AI314"/>
    <mergeCell ref="AN314:AQ314"/>
    <mergeCell ref="AR314:AV314"/>
    <mergeCell ref="V314:X314"/>
    <mergeCell ref="Y314:AA314"/>
    <mergeCell ref="AJ314:AM314"/>
    <mergeCell ref="V313:X313"/>
    <mergeCell ref="Y313:AA313"/>
    <mergeCell ref="AJ313:AM313"/>
    <mergeCell ref="V312:X312"/>
    <mergeCell ref="Y312:AA312"/>
    <mergeCell ref="AJ312:AM312"/>
    <mergeCell ref="V311:X311"/>
    <mergeCell ref="AN330:AQ330"/>
    <mergeCell ref="AR330:AV330"/>
    <mergeCell ref="V330:X330"/>
    <mergeCell ref="Y330:AA330"/>
    <mergeCell ref="AB330:AE330"/>
    <mergeCell ref="AF330:AI330"/>
    <mergeCell ref="AJ330:AM330"/>
    <mergeCell ref="AF311:AI311"/>
    <mergeCell ref="AN311:AQ311"/>
    <mergeCell ref="AR311:AV311"/>
    <mergeCell ref="AB312:AE312"/>
    <mergeCell ref="AF312:AI312"/>
    <mergeCell ref="AN312:AQ312"/>
    <mergeCell ref="AR312:AV312"/>
    <mergeCell ref="Y324:AA324"/>
    <mergeCell ref="Y323:AA323"/>
    <mergeCell ref="AB323:AE323"/>
    <mergeCell ref="AB324:AE324"/>
    <mergeCell ref="AB325:AE325"/>
    <mergeCell ref="AB326:AE326"/>
    <mergeCell ref="AB327:AE327"/>
    <mergeCell ref="AB311:AE311"/>
    <mergeCell ref="AN323:AQ323"/>
    <mergeCell ref="AN324:AQ324"/>
    <mergeCell ref="AN325:AQ325"/>
    <mergeCell ref="AN319:AQ319"/>
    <mergeCell ref="AR319:AV319"/>
    <mergeCell ref="V320:X320"/>
    <mergeCell ref="Y320:AA320"/>
    <mergeCell ref="AB320:AE320"/>
    <mergeCell ref="AJ320:AM320"/>
    <mergeCell ref="AN320:AQ320"/>
    <mergeCell ref="Y319:AA319"/>
    <mergeCell ref="AB319:AE319"/>
    <mergeCell ref="AJ319:AM319"/>
    <mergeCell ref="AN328:AQ328"/>
    <mergeCell ref="AR328:AV328"/>
    <mergeCell ref="V329:X329"/>
    <mergeCell ref="Y329:AA329"/>
    <mergeCell ref="AB329:AE329"/>
    <mergeCell ref="AF329:AI329"/>
    <mergeCell ref="AJ329:AM329"/>
    <mergeCell ref="AN329:AQ329"/>
    <mergeCell ref="AR329:AV329"/>
    <mergeCell ref="V328:X328"/>
    <mergeCell ref="Y328:AA328"/>
    <mergeCell ref="AB328:AE328"/>
    <mergeCell ref="AF328:AI328"/>
    <mergeCell ref="AJ328:AM328"/>
    <mergeCell ref="V322:X322"/>
    <mergeCell ref="Y322:AA322"/>
    <mergeCell ref="AB322:AE322"/>
    <mergeCell ref="AJ322:AM322"/>
    <mergeCell ref="AN322:AQ322"/>
    <mergeCell ref="AR322:AV322"/>
    <mergeCell ref="Y321:AA321"/>
    <mergeCell ref="Y311:AA311"/>
    <mergeCell ref="AJ311:AM311"/>
    <mergeCell ref="AN309:AQ309"/>
    <mergeCell ref="AR309:AV309"/>
    <mergeCell ref="V310:X310"/>
    <mergeCell ref="Y310:AA310"/>
    <mergeCell ref="V309:X309"/>
    <mergeCell ref="Y309:AA309"/>
    <mergeCell ref="AB309:AE309"/>
    <mergeCell ref="AF309:AI309"/>
    <mergeCell ref="AJ309:AM309"/>
    <mergeCell ref="A299:B299"/>
    <mergeCell ref="V299:X299"/>
    <mergeCell ref="Y299:AA299"/>
    <mergeCell ref="AB299:AE299"/>
    <mergeCell ref="AN297:AQ297"/>
    <mergeCell ref="AR297:AV297"/>
    <mergeCell ref="V298:X298"/>
    <mergeCell ref="Y298:AA298"/>
    <mergeCell ref="AB298:AE298"/>
    <mergeCell ref="AJ298:AM298"/>
    <mergeCell ref="AN298:AQ298"/>
    <mergeCell ref="AR298:AV298"/>
    <mergeCell ref="V297:X297"/>
    <mergeCell ref="Y297:AA297"/>
    <mergeCell ref="AB297:AE297"/>
    <mergeCell ref="AJ297:AM297"/>
    <mergeCell ref="V302:X302"/>
    <mergeCell ref="Y302:AA302"/>
    <mergeCell ref="AB302:AE302"/>
    <mergeCell ref="AJ302:AM302"/>
    <mergeCell ref="V301:X301"/>
    <mergeCell ref="AR293:AV293"/>
    <mergeCell ref="V294:X294"/>
    <mergeCell ref="Y294:AA294"/>
    <mergeCell ref="AB294:AE294"/>
    <mergeCell ref="AF294:AI294"/>
    <mergeCell ref="AJ294:AM294"/>
    <mergeCell ref="AN294:AQ294"/>
    <mergeCell ref="AR294:AV294"/>
    <mergeCell ref="A293:B293"/>
    <mergeCell ref="V293:X293"/>
    <mergeCell ref="Y293:AA293"/>
    <mergeCell ref="AB293:AE293"/>
    <mergeCell ref="Y301:AA301"/>
    <mergeCell ref="AB301:AE301"/>
    <mergeCell ref="AJ299:AM299"/>
    <mergeCell ref="AN299:AQ299"/>
    <mergeCell ref="AR299:AV299"/>
    <mergeCell ref="V300:X300"/>
    <mergeCell ref="Y300:AA300"/>
    <mergeCell ref="AB300:AE300"/>
    <mergeCell ref="AJ300:AM300"/>
    <mergeCell ref="AN300:AQ300"/>
    <mergeCell ref="AR300:AV300"/>
    <mergeCell ref="A296:B296"/>
    <mergeCell ref="V296:X296"/>
    <mergeCell ref="Y296:AA296"/>
    <mergeCell ref="AB296:AE296"/>
    <mergeCell ref="AJ296:AM296"/>
    <mergeCell ref="AN296:AQ296"/>
    <mergeCell ref="AR296:AV296"/>
    <mergeCell ref="AN286:AQ286"/>
    <mergeCell ref="AR286:AV286"/>
    <mergeCell ref="AB286:AE286"/>
    <mergeCell ref="AJ286:AM286"/>
    <mergeCell ref="V285:X285"/>
    <mergeCell ref="Y285:AA285"/>
    <mergeCell ref="AB285:AE285"/>
    <mergeCell ref="AJ285:AM285"/>
    <mergeCell ref="AB290:AE290"/>
    <mergeCell ref="AF290:AI290"/>
    <mergeCell ref="AJ290:AM290"/>
    <mergeCell ref="AN290:AQ290"/>
    <mergeCell ref="AR290:AV290"/>
    <mergeCell ref="V286:X286"/>
    <mergeCell ref="Y286:AA286"/>
    <mergeCell ref="AN288:AQ288"/>
    <mergeCell ref="AR288:AV288"/>
    <mergeCell ref="V289:X289"/>
    <mergeCell ref="Y289:AA289"/>
    <mergeCell ref="AB289:AE289"/>
    <mergeCell ref="AF289:AI289"/>
    <mergeCell ref="AJ289:AM289"/>
    <mergeCell ref="AN289:AQ289"/>
    <mergeCell ref="AR289:AV289"/>
    <mergeCell ref="V288:X288"/>
    <mergeCell ref="Y288:AA288"/>
    <mergeCell ref="AB288:AE288"/>
    <mergeCell ref="AF288:AI288"/>
    <mergeCell ref="AJ288:AM288"/>
    <mergeCell ref="A278:B278"/>
    <mergeCell ref="AW278:AZ278"/>
    <mergeCell ref="AF280:AI280"/>
    <mergeCell ref="AN280:AQ280"/>
    <mergeCell ref="AR280:AV280"/>
    <mergeCell ref="V284:X284"/>
    <mergeCell ref="Y284:AA284"/>
    <mergeCell ref="AB284:AE284"/>
    <mergeCell ref="AJ284:AM284"/>
    <mergeCell ref="V283:X283"/>
    <mergeCell ref="Y283:AA283"/>
    <mergeCell ref="AB283:AE283"/>
    <mergeCell ref="AJ283:AM283"/>
    <mergeCell ref="V282:X282"/>
    <mergeCell ref="Y282:AA282"/>
    <mergeCell ref="AB282:AE282"/>
    <mergeCell ref="AJ282:AM282"/>
    <mergeCell ref="V281:X281"/>
    <mergeCell ref="AF278:AI278"/>
    <mergeCell ref="AB287:AE287"/>
    <mergeCell ref="AF287:AI287"/>
    <mergeCell ref="AJ287:AM287"/>
    <mergeCell ref="AN287:AQ287"/>
    <mergeCell ref="AR287:AV287"/>
    <mergeCell ref="AJ281:AM281"/>
    <mergeCell ref="V280:X280"/>
    <mergeCell ref="Y280:AA280"/>
    <mergeCell ref="AB280:AE280"/>
    <mergeCell ref="AJ280:AM280"/>
    <mergeCell ref="V279:X279"/>
    <mergeCell ref="Y279:AA279"/>
    <mergeCell ref="AB279:AE279"/>
    <mergeCell ref="AJ279:AM279"/>
    <mergeCell ref="AN279:AQ279"/>
    <mergeCell ref="AR279:AV279"/>
    <mergeCell ref="AF283:AI283"/>
    <mergeCell ref="AN283:AQ283"/>
    <mergeCell ref="AR283:AV283"/>
    <mergeCell ref="AF284:AI284"/>
    <mergeCell ref="AN284:AQ284"/>
    <mergeCell ref="AR284:AV284"/>
    <mergeCell ref="AF281:AI281"/>
    <mergeCell ref="AN281:AQ281"/>
    <mergeCell ref="AR281:AV281"/>
    <mergeCell ref="AF282:AI282"/>
    <mergeCell ref="AN282:AQ282"/>
    <mergeCell ref="AR282:AV282"/>
    <mergeCell ref="AF285:AI285"/>
    <mergeCell ref="AN285:AQ285"/>
    <mergeCell ref="AR285:AV285"/>
    <mergeCell ref="AF286:AI286"/>
    <mergeCell ref="V272:X272"/>
    <mergeCell ref="Y272:AA272"/>
    <mergeCell ref="AB272:AE272"/>
    <mergeCell ref="AJ272:AM272"/>
    <mergeCell ref="AN274:AQ274"/>
    <mergeCell ref="AR274:AV274"/>
    <mergeCell ref="V274:X274"/>
    <mergeCell ref="Y274:AA274"/>
    <mergeCell ref="AB274:AE274"/>
    <mergeCell ref="AF279:AI279"/>
    <mergeCell ref="AJ274:AM274"/>
    <mergeCell ref="Y281:AA281"/>
    <mergeCell ref="AB281:AE281"/>
    <mergeCell ref="Y275:AA275"/>
    <mergeCell ref="Y276:AA276"/>
    <mergeCell ref="Y277:AA277"/>
    <mergeCell ref="Y278:AA278"/>
    <mergeCell ref="AJ278:AM278"/>
    <mergeCell ref="AN278:AQ278"/>
    <mergeCell ref="AR278:AV278"/>
    <mergeCell ref="AB275:AE275"/>
    <mergeCell ref="AJ275:AM275"/>
    <mergeCell ref="AN275:AQ275"/>
    <mergeCell ref="AR275:AV275"/>
    <mergeCell ref="AB276:AE276"/>
    <mergeCell ref="AJ276:AM276"/>
    <mergeCell ref="AN276:AQ276"/>
    <mergeCell ref="AR276:AV276"/>
    <mergeCell ref="AB277:AE277"/>
    <mergeCell ref="AJ277:AM277"/>
    <mergeCell ref="V271:X271"/>
    <mergeCell ref="Y271:AA271"/>
    <mergeCell ref="AB271:AE271"/>
    <mergeCell ref="AF271:AI271"/>
    <mergeCell ref="AJ271:AM271"/>
    <mergeCell ref="AN271:AQ271"/>
    <mergeCell ref="AR271:AV271"/>
    <mergeCell ref="V270:X270"/>
    <mergeCell ref="Y270:AA270"/>
    <mergeCell ref="AB270:AE270"/>
    <mergeCell ref="AF270:AI270"/>
    <mergeCell ref="AJ270:AM270"/>
    <mergeCell ref="AN268:AQ268"/>
    <mergeCell ref="AR268:AV268"/>
    <mergeCell ref="V269:X269"/>
    <mergeCell ref="Y269:AA269"/>
    <mergeCell ref="AB269:AE269"/>
    <mergeCell ref="AF269:AI269"/>
    <mergeCell ref="AJ269:AM269"/>
    <mergeCell ref="AN269:AQ269"/>
    <mergeCell ref="AR269:AV269"/>
    <mergeCell ref="V268:X268"/>
    <mergeCell ref="Y268:AA268"/>
    <mergeCell ref="AB268:AE268"/>
    <mergeCell ref="AF268:AI268"/>
    <mergeCell ref="AJ268:AM268"/>
    <mergeCell ref="V267:X267"/>
    <mergeCell ref="Y267:AA267"/>
    <mergeCell ref="AB267:AE267"/>
    <mergeCell ref="AF267:AI267"/>
    <mergeCell ref="AJ267:AM267"/>
    <mergeCell ref="AN267:AQ267"/>
    <mergeCell ref="AR267:AV267"/>
    <mergeCell ref="V266:X266"/>
    <mergeCell ref="Y266:AA266"/>
    <mergeCell ref="AB266:AE266"/>
    <mergeCell ref="AF266:AI266"/>
    <mergeCell ref="AJ266:AM266"/>
    <mergeCell ref="AN264:AQ264"/>
    <mergeCell ref="AR264:AV264"/>
    <mergeCell ref="V265:X265"/>
    <mergeCell ref="Y265:AA265"/>
    <mergeCell ref="AB265:AE265"/>
    <mergeCell ref="AF265:AI265"/>
    <mergeCell ref="AJ265:AM265"/>
    <mergeCell ref="AN265:AQ265"/>
    <mergeCell ref="AR265:AV265"/>
    <mergeCell ref="V264:X264"/>
    <mergeCell ref="AJ264:AM264"/>
    <mergeCell ref="AW262:AZ262"/>
    <mergeCell ref="AN257:AQ257"/>
    <mergeCell ref="AR257:AV257"/>
    <mergeCell ref="V258:X258"/>
    <mergeCell ref="Y258:AA258"/>
    <mergeCell ref="AB258:AE258"/>
    <mergeCell ref="AF258:AI258"/>
    <mergeCell ref="AJ258:AM258"/>
    <mergeCell ref="AN258:AQ258"/>
    <mergeCell ref="AR258:AV258"/>
    <mergeCell ref="V257:X257"/>
    <mergeCell ref="Y257:AA257"/>
    <mergeCell ref="AB257:AE257"/>
    <mergeCell ref="AF257:AI257"/>
    <mergeCell ref="AJ257:AM257"/>
    <mergeCell ref="AJ262:AM262"/>
    <mergeCell ref="AN262:AQ262"/>
    <mergeCell ref="AR262:AV262"/>
    <mergeCell ref="V259:X259"/>
    <mergeCell ref="V260:X260"/>
    <mergeCell ref="V261:X261"/>
    <mergeCell ref="Y259:AA259"/>
    <mergeCell ref="Y260:AA260"/>
    <mergeCell ref="Y261:AA261"/>
    <mergeCell ref="V262:X262"/>
    <mergeCell ref="Y262:AA262"/>
    <mergeCell ref="AB262:AE262"/>
    <mergeCell ref="AF262:AI262"/>
    <mergeCell ref="AN255:AQ255"/>
    <mergeCell ref="AR255:AV255"/>
    <mergeCell ref="V256:X256"/>
    <mergeCell ref="Y256:AA256"/>
    <mergeCell ref="AB256:AE256"/>
    <mergeCell ref="AF256:AI256"/>
    <mergeCell ref="AJ256:AM256"/>
    <mergeCell ref="AN256:AQ256"/>
    <mergeCell ref="AR256:AV256"/>
    <mergeCell ref="V255:X255"/>
    <mergeCell ref="Y255:AA255"/>
    <mergeCell ref="AB255:AE255"/>
    <mergeCell ref="AF255:AI255"/>
    <mergeCell ref="AJ255:AM255"/>
    <mergeCell ref="AN253:AQ253"/>
    <mergeCell ref="AR253:AV253"/>
    <mergeCell ref="V254:X254"/>
    <mergeCell ref="Y254:AA254"/>
    <mergeCell ref="AB254:AE254"/>
    <mergeCell ref="AJ254:AM254"/>
    <mergeCell ref="AN254:AQ254"/>
    <mergeCell ref="AR254:AV254"/>
    <mergeCell ref="V253:X253"/>
    <mergeCell ref="Y253:AA253"/>
    <mergeCell ref="AB253:AE253"/>
    <mergeCell ref="AJ253:AM253"/>
    <mergeCell ref="AN251:AQ251"/>
    <mergeCell ref="AR251:AV251"/>
    <mergeCell ref="V252:X252"/>
    <mergeCell ref="Y252:AA252"/>
    <mergeCell ref="AB252:AE252"/>
    <mergeCell ref="AJ252:AM252"/>
    <mergeCell ref="AN252:AQ252"/>
    <mergeCell ref="AR252:AV252"/>
    <mergeCell ref="V251:X251"/>
    <mergeCell ref="Y251:AA251"/>
    <mergeCell ref="AB251:AE251"/>
    <mergeCell ref="AJ251:AM251"/>
    <mergeCell ref="AN249:AQ249"/>
    <mergeCell ref="AR249:AV249"/>
    <mergeCell ref="V250:X250"/>
    <mergeCell ref="Y250:AA250"/>
    <mergeCell ref="AB250:AE250"/>
    <mergeCell ref="AJ250:AM250"/>
    <mergeCell ref="AN250:AQ250"/>
    <mergeCell ref="AR250:AV250"/>
    <mergeCell ref="V249:X249"/>
    <mergeCell ref="Y249:AA249"/>
    <mergeCell ref="AB249:AE249"/>
    <mergeCell ref="AF252:AI252"/>
    <mergeCell ref="AJ249:AM249"/>
    <mergeCell ref="AJ243:AM243"/>
    <mergeCell ref="AN243:AQ243"/>
    <mergeCell ref="AR243:AV243"/>
    <mergeCell ref="V242:X242"/>
    <mergeCell ref="AB242:AE242"/>
    <mergeCell ref="AN247:AQ247"/>
    <mergeCell ref="AR247:AV247"/>
    <mergeCell ref="V248:X248"/>
    <mergeCell ref="Y248:AA248"/>
    <mergeCell ref="AB248:AE248"/>
    <mergeCell ref="AJ248:AM248"/>
    <mergeCell ref="AN248:AQ248"/>
    <mergeCell ref="AR248:AV248"/>
    <mergeCell ref="V247:X247"/>
    <mergeCell ref="Y247:AA247"/>
    <mergeCell ref="AB247:AE247"/>
    <mergeCell ref="AJ247:AM247"/>
    <mergeCell ref="AN244:AQ244"/>
    <mergeCell ref="AR244:AV244"/>
    <mergeCell ref="V245:X245"/>
    <mergeCell ref="Y245:AA245"/>
    <mergeCell ref="AB245:AE245"/>
    <mergeCell ref="AF248:AI248"/>
    <mergeCell ref="AJ245:AM245"/>
    <mergeCell ref="AN245:AQ245"/>
    <mergeCell ref="AR245:AV245"/>
    <mergeCell ref="V244:X244"/>
    <mergeCell ref="Y244:AA244"/>
    <mergeCell ref="AB244:AE244"/>
    <mergeCell ref="AF244:AI244"/>
    <mergeCell ref="AJ244:AM244"/>
    <mergeCell ref="V227:X227"/>
    <mergeCell ref="Y227:AA227"/>
    <mergeCell ref="AB227:AE227"/>
    <mergeCell ref="AJ227:AM227"/>
    <mergeCell ref="AN227:AQ227"/>
    <mergeCell ref="AR227:AV227"/>
    <mergeCell ref="V211:X211"/>
    <mergeCell ref="Y211:AA211"/>
    <mergeCell ref="AB211:AE211"/>
    <mergeCell ref="AF211:AI211"/>
    <mergeCell ref="AJ211:AM211"/>
    <mergeCell ref="V216:X216"/>
    <mergeCell ref="Y216:AA216"/>
    <mergeCell ref="AJ216:AM216"/>
    <mergeCell ref="AN216:AQ216"/>
    <mergeCell ref="AR216:AV216"/>
    <mergeCell ref="V217:X217"/>
    <mergeCell ref="Y217:AA217"/>
    <mergeCell ref="AB217:AE217"/>
    <mergeCell ref="AF217:AI217"/>
    <mergeCell ref="AJ217:AM217"/>
    <mergeCell ref="AN217:AQ217"/>
    <mergeCell ref="AR217:AV217"/>
    <mergeCell ref="V218:X218"/>
    <mergeCell ref="V214:X214"/>
    <mergeCell ref="Y214:AA214"/>
    <mergeCell ref="AB214:AE214"/>
    <mergeCell ref="AF214:AI214"/>
    <mergeCell ref="AJ214:AM214"/>
    <mergeCell ref="AN214:AQ214"/>
    <mergeCell ref="AR214:AV214"/>
    <mergeCell ref="V215:X215"/>
    <mergeCell ref="AB192:AE192"/>
    <mergeCell ref="AJ192:AM192"/>
    <mergeCell ref="V199:X199"/>
    <mergeCell ref="V200:X200"/>
    <mergeCell ref="V201:X201"/>
    <mergeCell ref="V202:X202"/>
    <mergeCell ref="V203:X203"/>
    <mergeCell ref="V204:X204"/>
    <mergeCell ref="Y195:AA195"/>
    <mergeCell ref="Y196:AA196"/>
    <mergeCell ref="Y198:AA198"/>
    <mergeCell ref="Y199:AA199"/>
    <mergeCell ref="Y200:AA200"/>
    <mergeCell ref="Y201:AA201"/>
    <mergeCell ref="Y202:AA202"/>
    <mergeCell ref="AN211:AQ211"/>
    <mergeCell ref="AR211:AV211"/>
    <mergeCell ref="AR201:AV201"/>
    <mergeCell ref="AR202:AV202"/>
    <mergeCell ref="AR203:AV203"/>
    <mergeCell ref="AR204:AV204"/>
    <mergeCell ref="V205:X205"/>
    <mergeCell ref="V206:X206"/>
    <mergeCell ref="V207:X207"/>
    <mergeCell ref="V208:X208"/>
    <mergeCell ref="V209:X209"/>
    <mergeCell ref="AJ208:AM208"/>
    <mergeCell ref="AN208:AQ208"/>
    <mergeCell ref="AR208:AV208"/>
    <mergeCell ref="AN207:AQ207"/>
    <mergeCell ref="AR207:AV207"/>
    <mergeCell ref="AB208:AE208"/>
    <mergeCell ref="AJ180:AM180"/>
    <mergeCell ref="AB191:AE191"/>
    <mergeCell ref="AF190:AI190"/>
    <mergeCell ref="AJ191:AM191"/>
    <mergeCell ref="AN191:AQ191"/>
    <mergeCell ref="AR191:AV191"/>
    <mergeCell ref="V186:X186"/>
    <mergeCell ref="Y186:AA186"/>
    <mergeCell ref="AB186:AE186"/>
    <mergeCell ref="AF186:AI186"/>
    <mergeCell ref="AJ186:AM186"/>
    <mergeCell ref="V195:X195"/>
    <mergeCell ref="V196:X196"/>
    <mergeCell ref="V198:X198"/>
    <mergeCell ref="AN184:AQ184"/>
    <mergeCell ref="AR184:AV184"/>
    <mergeCell ref="V185:X185"/>
    <mergeCell ref="Y185:AA185"/>
    <mergeCell ref="AB185:AE185"/>
    <mergeCell ref="AF185:AI185"/>
    <mergeCell ref="AJ185:AM185"/>
    <mergeCell ref="AN185:AQ185"/>
    <mergeCell ref="AR185:AV185"/>
    <mergeCell ref="V184:X184"/>
    <mergeCell ref="Y184:AA184"/>
    <mergeCell ref="AB184:AE184"/>
    <mergeCell ref="AF184:AI184"/>
    <mergeCell ref="AJ184:AM184"/>
    <mergeCell ref="AN192:AQ192"/>
    <mergeCell ref="AR192:AV192"/>
    <mergeCell ref="V192:X192"/>
    <mergeCell ref="Y192:AA192"/>
    <mergeCell ref="AW165:AZ165"/>
    <mergeCell ref="AW166:AZ166"/>
    <mergeCell ref="AW167:AZ167"/>
    <mergeCell ref="AW168:AZ168"/>
    <mergeCell ref="AW169:AZ169"/>
    <mergeCell ref="AW170:AZ170"/>
    <mergeCell ref="V168:X168"/>
    <mergeCell ref="Y168:AA168"/>
    <mergeCell ref="AR182:AV182"/>
    <mergeCell ref="V183:X183"/>
    <mergeCell ref="Y183:AA183"/>
    <mergeCell ref="AB183:AE183"/>
    <mergeCell ref="AF183:AI183"/>
    <mergeCell ref="AJ183:AM183"/>
    <mergeCell ref="AN183:AQ183"/>
    <mergeCell ref="AR183:AV183"/>
    <mergeCell ref="V182:X182"/>
    <mergeCell ref="Y182:AA182"/>
    <mergeCell ref="AB182:AE182"/>
    <mergeCell ref="AF182:AI182"/>
    <mergeCell ref="AJ182:AM182"/>
    <mergeCell ref="AN180:AQ180"/>
    <mergeCell ref="AR180:AV180"/>
    <mergeCell ref="V181:X181"/>
    <mergeCell ref="Y181:AA181"/>
    <mergeCell ref="AB181:AE181"/>
    <mergeCell ref="AF181:AI181"/>
    <mergeCell ref="AR181:AV181"/>
    <mergeCell ref="V180:X180"/>
    <mergeCell ref="Y180:AA180"/>
    <mergeCell ref="AB180:AE180"/>
    <mergeCell ref="AF180:AI180"/>
    <mergeCell ref="AR166:AV166"/>
    <mergeCell ref="A179:B179"/>
    <mergeCell ref="V179:X179"/>
    <mergeCell ref="Y179:AA179"/>
    <mergeCell ref="AB179:AE179"/>
    <mergeCell ref="AF179:AI179"/>
    <mergeCell ref="AJ179:AM179"/>
    <mergeCell ref="AN179:AQ179"/>
    <mergeCell ref="AR179:AV179"/>
    <mergeCell ref="AN173:AQ173"/>
    <mergeCell ref="AR173:AV173"/>
    <mergeCell ref="AR176:AV176"/>
    <mergeCell ref="V173:X173"/>
    <mergeCell ref="Y173:AA173"/>
    <mergeCell ref="AB173:AE173"/>
    <mergeCell ref="AF173:AI173"/>
    <mergeCell ref="AJ173:AM173"/>
    <mergeCell ref="V176:X176"/>
    <mergeCell ref="V177:X177"/>
    <mergeCell ref="V178:X178"/>
    <mergeCell ref="Y178:AA178"/>
    <mergeCell ref="AN176:AQ176"/>
    <mergeCell ref="AN177:AQ177"/>
    <mergeCell ref="AR177:AV177"/>
    <mergeCell ref="AN178:AQ178"/>
    <mergeCell ref="AR178:AV178"/>
    <mergeCell ref="AR168:AV168"/>
    <mergeCell ref="Y166:AA166"/>
    <mergeCell ref="Y176:AA176"/>
    <mergeCell ref="Y177:AA177"/>
    <mergeCell ref="AB169:AE169"/>
    <mergeCell ref="AN169:AQ169"/>
    <mergeCell ref="AR143:AV143"/>
    <mergeCell ref="AX143:AZ143"/>
    <mergeCell ref="AN144:AQ144"/>
    <mergeCell ref="AR144:AV144"/>
    <mergeCell ref="V146:X146"/>
    <mergeCell ref="Y146:AA146"/>
    <mergeCell ref="AB146:AE146"/>
    <mergeCell ref="AF146:AI146"/>
    <mergeCell ref="AJ146:AM146"/>
    <mergeCell ref="AN146:AQ146"/>
    <mergeCell ref="AR146:AV146"/>
    <mergeCell ref="V144:X144"/>
    <mergeCell ref="Y144:AA144"/>
    <mergeCell ref="AB144:AE144"/>
    <mergeCell ref="AF144:AI144"/>
    <mergeCell ref="AJ144:AM144"/>
    <mergeCell ref="V167:X167"/>
    <mergeCell ref="Y167:AA167"/>
    <mergeCell ref="AB167:AE167"/>
    <mergeCell ref="AF166:AI166"/>
    <mergeCell ref="AJ167:AM167"/>
    <mergeCell ref="AN167:AQ167"/>
    <mergeCell ref="AR167:AV167"/>
    <mergeCell ref="V156:X156"/>
    <mergeCell ref="Y156:AA156"/>
    <mergeCell ref="AB156:AE156"/>
    <mergeCell ref="AF156:AI156"/>
    <mergeCell ref="AJ156:AM156"/>
    <mergeCell ref="V161:X161"/>
    <mergeCell ref="V163:X163"/>
    <mergeCell ref="V164:X164"/>
    <mergeCell ref="V165:X165"/>
    <mergeCell ref="A1:AY1"/>
    <mergeCell ref="AI6:AJ6"/>
    <mergeCell ref="AM6:AQ6"/>
    <mergeCell ref="AT6:AU6"/>
    <mergeCell ref="AC7:AD7"/>
    <mergeCell ref="AE7:AF7"/>
    <mergeCell ref="AG7:AK7"/>
    <mergeCell ref="AL7:AM7"/>
    <mergeCell ref="AN7:AP7"/>
    <mergeCell ref="AW7:AY7"/>
    <mergeCell ref="A8:B9"/>
    <mergeCell ref="C8:U9"/>
    <mergeCell ref="V8:X9"/>
    <mergeCell ref="Y8:AA9"/>
    <mergeCell ref="AB8:AI8"/>
    <mergeCell ref="A11:B11"/>
    <mergeCell ref="A121:B121"/>
    <mergeCell ref="C12:U12"/>
    <mergeCell ref="C11:U11"/>
    <mergeCell ref="C13:U13"/>
    <mergeCell ref="Y13:AA13"/>
    <mergeCell ref="Y14:AA14"/>
    <mergeCell ref="Y15:AA15"/>
    <mergeCell ref="Y16:AA16"/>
    <mergeCell ref="AJ13:AM13"/>
    <mergeCell ref="AJ14:AM14"/>
    <mergeCell ref="AJ15:AM15"/>
    <mergeCell ref="AJ16:AM16"/>
    <mergeCell ref="AJ17:AM17"/>
    <mergeCell ref="AN13:AQ13"/>
    <mergeCell ref="AN14:AQ14"/>
    <mergeCell ref="AN15:AQ15"/>
    <mergeCell ref="AR142:AV142"/>
    <mergeCell ref="AR8:AV9"/>
    <mergeCell ref="AW8:AZ9"/>
    <mergeCell ref="AB9:AE9"/>
    <mergeCell ref="AF9:AI9"/>
    <mergeCell ref="AJ9:AM9"/>
    <mergeCell ref="AN9:AQ9"/>
    <mergeCell ref="AJ8:AQ8"/>
    <mergeCell ref="AW11:AZ11"/>
    <mergeCell ref="AJ121:AM121"/>
    <mergeCell ref="AN121:AQ121"/>
    <mergeCell ref="AR121:AV121"/>
    <mergeCell ref="AN16:AQ16"/>
    <mergeCell ref="AN17:AQ17"/>
    <mergeCell ref="AB14:AE14"/>
    <mergeCell ref="AF14:AI14"/>
    <mergeCell ref="AB15:AE15"/>
    <mergeCell ref="AF15:AI15"/>
    <mergeCell ref="AB16:AE16"/>
    <mergeCell ref="AF16:AI16"/>
    <mergeCell ref="AB13:AE13"/>
    <mergeCell ref="AN99:AQ99"/>
    <mergeCell ref="AN100:AQ100"/>
    <mergeCell ref="AR92:AV92"/>
    <mergeCell ref="AX142:AZ142"/>
    <mergeCell ref="AF13:AI13"/>
    <mergeCell ref="AR13:AV13"/>
    <mergeCell ref="AR14:AV14"/>
    <mergeCell ref="AR15:AV15"/>
    <mergeCell ref="AR16:AV16"/>
    <mergeCell ref="AR17:AV17"/>
    <mergeCell ref="AR47:AV47"/>
    <mergeCell ref="AW86:AZ86"/>
    <mergeCell ref="A87:B87"/>
    <mergeCell ref="C87:U87"/>
    <mergeCell ref="D88:U88"/>
    <mergeCell ref="E95:U95"/>
    <mergeCell ref="D101:U101"/>
    <mergeCell ref="V92:X92"/>
    <mergeCell ref="V96:X96"/>
    <mergeCell ref="V99:X99"/>
    <mergeCell ref="V100:X100"/>
    <mergeCell ref="Y92:AA92"/>
    <mergeCell ref="Y96:AA96"/>
    <mergeCell ref="Y99:AA99"/>
    <mergeCell ref="Y100:AA100"/>
    <mergeCell ref="AB92:AE92"/>
    <mergeCell ref="AB96:AE96"/>
    <mergeCell ref="AB99:AE99"/>
    <mergeCell ref="AB100:AE100"/>
    <mergeCell ref="AF92:AI92"/>
    <mergeCell ref="AF96:AI96"/>
    <mergeCell ref="AF99:AI99"/>
    <mergeCell ref="AF100:AI100"/>
    <mergeCell ref="AJ92:AM92"/>
    <mergeCell ref="AJ96:AM96"/>
    <mergeCell ref="AJ99:AM99"/>
    <mergeCell ref="AJ100:AM100"/>
    <mergeCell ref="AN92:AQ92"/>
    <mergeCell ref="AN96:AQ96"/>
    <mergeCell ref="AR96:AV96"/>
    <mergeCell ref="AR99:AV99"/>
    <mergeCell ref="AR100:AV100"/>
    <mergeCell ref="AF101:AI101"/>
    <mergeCell ref="AW101:AZ101"/>
    <mergeCell ref="V103:X103"/>
    <mergeCell ref="Y103:AA103"/>
    <mergeCell ref="E103:U103"/>
    <mergeCell ref="D109:U109"/>
    <mergeCell ref="V104:X104"/>
    <mergeCell ref="V105:X105"/>
    <mergeCell ref="V106:X106"/>
    <mergeCell ref="V107:X107"/>
    <mergeCell ref="V108:X108"/>
    <mergeCell ref="V109:X109"/>
    <mergeCell ref="AB103:AE103"/>
    <mergeCell ref="AF103:AI103"/>
    <mergeCell ref="AJ103:AM103"/>
    <mergeCell ref="AN103:AQ103"/>
    <mergeCell ref="AR103:AV103"/>
    <mergeCell ref="E105:U105"/>
    <mergeCell ref="E106:U106"/>
    <mergeCell ref="AN106:AQ106"/>
    <mergeCell ref="AR106:AV106"/>
    <mergeCell ref="Y107:AA107"/>
    <mergeCell ref="AB107:AE107"/>
    <mergeCell ref="AF107:AI107"/>
    <mergeCell ref="AJ107:AM107"/>
    <mergeCell ref="AN107:AQ107"/>
    <mergeCell ref="AR107:AV107"/>
    <mergeCell ref="Y108:AA108"/>
    <mergeCell ref="AB108:AE108"/>
    <mergeCell ref="AN108:AQ108"/>
    <mergeCell ref="AR108:AV108"/>
    <mergeCell ref="AJ108:AM108"/>
    <mergeCell ref="AB98:AE98"/>
    <mergeCell ref="AF98:AI98"/>
    <mergeCell ref="AJ98:AM98"/>
    <mergeCell ref="AN98:AQ98"/>
    <mergeCell ref="AR98:AV98"/>
    <mergeCell ref="AF108:AI108"/>
    <mergeCell ref="AN115:AQ115"/>
    <mergeCell ref="AN112:AQ112"/>
    <mergeCell ref="AN119:AQ119"/>
    <mergeCell ref="AN122:AQ122"/>
    <mergeCell ref="AN123:AQ123"/>
    <mergeCell ref="AN124:AQ124"/>
    <mergeCell ref="AN125:AQ125"/>
    <mergeCell ref="AN126:AQ126"/>
    <mergeCell ref="AN127:AQ127"/>
    <mergeCell ref="AN128:AQ128"/>
    <mergeCell ref="AR112:AV112"/>
    <mergeCell ref="AR115:AV115"/>
    <mergeCell ref="AR119:AV119"/>
    <mergeCell ref="AR122:AV122"/>
    <mergeCell ref="AR123:AV123"/>
    <mergeCell ref="AR124:AV124"/>
    <mergeCell ref="AR125:AV125"/>
    <mergeCell ref="AR126:AV126"/>
    <mergeCell ref="AR127:AV127"/>
    <mergeCell ref="AR128:AV128"/>
    <mergeCell ref="AN101:AQ101"/>
    <mergeCell ref="AR101:AV101"/>
    <mergeCell ref="AB120:AE120"/>
    <mergeCell ref="AF120:AI120"/>
    <mergeCell ref="AJ120:AM120"/>
    <mergeCell ref="AN120:AQ120"/>
    <mergeCell ref="AN129:AQ129"/>
    <mergeCell ref="AR129:AV129"/>
    <mergeCell ref="D130:U130"/>
    <mergeCell ref="D132:U132"/>
    <mergeCell ref="D133:U133"/>
    <mergeCell ref="D136:U136"/>
    <mergeCell ref="D137:U137"/>
    <mergeCell ref="D159:U159"/>
    <mergeCell ref="V131:X131"/>
    <mergeCell ref="Y131:AA131"/>
    <mergeCell ref="AB131:AE131"/>
    <mergeCell ref="AF131:AI131"/>
    <mergeCell ref="AJ131:AM131"/>
    <mergeCell ref="AN131:AQ131"/>
    <mergeCell ref="AR131:AV131"/>
    <mergeCell ref="AR132:AV132"/>
    <mergeCell ref="AR133:AV133"/>
    <mergeCell ref="AR134:AV134"/>
    <mergeCell ref="AR135:AV135"/>
    <mergeCell ref="AR136:AV136"/>
    <mergeCell ref="AR137:AV137"/>
    <mergeCell ref="AR138:AV138"/>
    <mergeCell ref="AR139:AV139"/>
    <mergeCell ref="AR140:AV140"/>
    <mergeCell ref="AR141:AV141"/>
    <mergeCell ref="AR145:AV145"/>
    <mergeCell ref="AN132:AQ132"/>
    <mergeCell ref="AN133:AQ133"/>
    <mergeCell ref="AN134:AQ134"/>
    <mergeCell ref="AN135:AQ135"/>
    <mergeCell ref="AN136:AQ136"/>
    <mergeCell ref="AN137:AQ137"/>
    <mergeCell ref="AN138:AQ138"/>
    <mergeCell ref="AN139:AQ139"/>
    <mergeCell ref="AN140:AQ140"/>
    <mergeCell ref="AN141:AQ141"/>
    <mergeCell ref="AN145:AQ145"/>
    <mergeCell ref="AJ132:AM132"/>
    <mergeCell ref="AJ133:AM133"/>
    <mergeCell ref="AJ134:AM134"/>
    <mergeCell ref="AJ135:AM135"/>
    <mergeCell ref="AJ136:AM136"/>
    <mergeCell ref="AJ137:AM137"/>
    <mergeCell ref="AJ138:AM138"/>
    <mergeCell ref="AJ139:AM139"/>
    <mergeCell ref="AJ140:AM140"/>
    <mergeCell ref="AJ141:AM141"/>
    <mergeCell ref="AJ145:AM145"/>
    <mergeCell ref="AJ169:AM169"/>
    <mergeCell ref="AJ142:AM142"/>
    <mergeCell ref="AN142:AQ142"/>
    <mergeCell ref="AJ143:AM143"/>
    <mergeCell ref="AN143:AQ143"/>
    <mergeCell ref="AJ147:AM147"/>
    <mergeCell ref="AJ148:AM148"/>
    <mergeCell ref="AJ149:AM149"/>
    <mergeCell ref="AJ150:AM150"/>
    <mergeCell ref="AJ151:AM151"/>
    <mergeCell ref="AJ152:AM152"/>
    <mergeCell ref="AJ153:AM153"/>
    <mergeCell ref="AJ154:AM154"/>
    <mergeCell ref="AJ155:AM155"/>
    <mergeCell ref="AJ157:AM157"/>
    <mergeCell ref="AJ158:AM158"/>
    <mergeCell ref="AB132:AE132"/>
    <mergeCell ref="AB133:AE133"/>
    <mergeCell ref="AB134:AE134"/>
    <mergeCell ref="AB135:AE135"/>
    <mergeCell ref="AB136:AE136"/>
    <mergeCell ref="AB137:AE137"/>
    <mergeCell ref="AB138:AE138"/>
    <mergeCell ref="AB139:AE139"/>
    <mergeCell ref="AB140:AE140"/>
    <mergeCell ref="AB141:AE141"/>
    <mergeCell ref="AB145:AE145"/>
    <mergeCell ref="AF176:AI176"/>
    <mergeCell ref="AB177:AE177"/>
    <mergeCell ref="AF177:AI177"/>
    <mergeCell ref="AB178:AE178"/>
    <mergeCell ref="AF178:AI178"/>
    <mergeCell ref="AF138:AI138"/>
    <mergeCell ref="AF139:AI139"/>
    <mergeCell ref="AF140:AI140"/>
    <mergeCell ref="AF141:AI141"/>
    <mergeCell ref="AF134:AI134"/>
    <mergeCell ref="AF135:AI135"/>
    <mergeCell ref="AB142:AE142"/>
    <mergeCell ref="AF142:AI142"/>
    <mergeCell ref="AB143:AE143"/>
    <mergeCell ref="AF143:AI143"/>
    <mergeCell ref="AB147:AE147"/>
    <mergeCell ref="AB148:AE148"/>
    <mergeCell ref="AB149:AE149"/>
    <mergeCell ref="AB150:AE150"/>
    <mergeCell ref="AB151:AE151"/>
    <mergeCell ref="AB152:AE152"/>
    <mergeCell ref="V134:X134"/>
    <mergeCell ref="V135:X135"/>
    <mergeCell ref="V136:X136"/>
    <mergeCell ref="V137:X137"/>
    <mergeCell ref="V138:X138"/>
    <mergeCell ref="V139:X139"/>
    <mergeCell ref="V140:X140"/>
    <mergeCell ref="V141:X141"/>
    <mergeCell ref="V145:X145"/>
    <mergeCell ref="V169:X169"/>
    <mergeCell ref="V170:X170"/>
    <mergeCell ref="V171:X171"/>
    <mergeCell ref="V172:X172"/>
    <mergeCell ref="V174:X174"/>
    <mergeCell ref="V175:X175"/>
    <mergeCell ref="V142:X142"/>
    <mergeCell ref="V143:X143"/>
    <mergeCell ref="V166:X166"/>
    <mergeCell ref="V307:X307"/>
    <mergeCell ref="V308:X308"/>
    <mergeCell ref="V315:X315"/>
    <mergeCell ref="V316:X316"/>
    <mergeCell ref="V317:X317"/>
    <mergeCell ref="V318:X318"/>
    <mergeCell ref="V321:X321"/>
    <mergeCell ref="V275:X275"/>
    <mergeCell ref="V276:X276"/>
    <mergeCell ref="V277:X277"/>
    <mergeCell ref="V278:X278"/>
    <mergeCell ref="V292:X292"/>
    <mergeCell ref="V290:X290"/>
    <mergeCell ref="V291:X291"/>
    <mergeCell ref="V304:X304"/>
    <mergeCell ref="V305:X305"/>
    <mergeCell ref="V306:X306"/>
    <mergeCell ref="V295:X295"/>
    <mergeCell ref="V319:X319"/>
    <mergeCell ref="V287:X287"/>
    <mergeCell ref="V237:X237"/>
    <mergeCell ref="V238:X238"/>
    <mergeCell ref="V239:X239"/>
    <mergeCell ref="V240:X240"/>
    <mergeCell ref="V241:X241"/>
    <mergeCell ref="V246:X246"/>
    <mergeCell ref="V210:X210"/>
    <mergeCell ref="Y132:AA132"/>
    <mergeCell ref="Y133:AA133"/>
    <mergeCell ref="Y134:AA134"/>
    <mergeCell ref="Y135:AA135"/>
    <mergeCell ref="Y136:AA136"/>
    <mergeCell ref="Y137:AA137"/>
    <mergeCell ref="Y138:AA138"/>
    <mergeCell ref="Y139:AA139"/>
    <mergeCell ref="Y140:AA140"/>
    <mergeCell ref="Y141:AA141"/>
    <mergeCell ref="Y145:AA145"/>
    <mergeCell ref="Y169:AA169"/>
    <mergeCell ref="Y170:AA170"/>
    <mergeCell ref="Y171:AA171"/>
    <mergeCell ref="Y172:AA172"/>
    <mergeCell ref="Y174:AA174"/>
    <mergeCell ref="Y175:AA175"/>
    <mergeCell ref="Y142:AA142"/>
    <mergeCell ref="Y143:AA143"/>
    <mergeCell ref="Y161:AA161"/>
    <mergeCell ref="Y163:AA163"/>
    <mergeCell ref="Y164:AA164"/>
    <mergeCell ref="Y165:AA165"/>
    <mergeCell ref="V132:X132"/>
    <mergeCell ref="V133:X133"/>
    <mergeCell ref="Y292:AA292"/>
    <mergeCell ref="Y290:AA290"/>
    <mergeCell ref="Y291:AA291"/>
    <mergeCell ref="Y304:AA304"/>
    <mergeCell ref="Y305:AA305"/>
    <mergeCell ref="Y306:AA306"/>
    <mergeCell ref="Y205:AA205"/>
    <mergeCell ref="Y206:AA206"/>
    <mergeCell ref="Y207:AA207"/>
    <mergeCell ref="Y208:AA208"/>
    <mergeCell ref="Y209:AA209"/>
    <mergeCell ref="Y210:AA210"/>
    <mergeCell ref="Y212:AA212"/>
    <mergeCell ref="Y237:AA237"/>
    <mergeCell ref="Y238:AA238"/>
    <mergeCell ref="Y239:AA239"/>
    <mergeCell ref="Y240:AA240"/>
    <mergeCell ref="Y241:AA241"/>
    <mergeCell ref="Y242:AA242"/>
    <mergeCell ref="Y246:AA246"/>
    <mergeCell ref="Y243:AA243"/>
    <mergeCell ref="Y263:AA263"/>
    <mergeCell ref="Y264:AA264"/>
    <mergeCell ref="Y215:AA215"/>
    <mergeCell ref="Y295:AA295"/>
    <mergeCell ref="Y287:AA287"/>
    <mergeCell ref="AR169:AV169"/>
    <mergeCell ref="AB170:AE170"/>
    <mergeCell ref="AN170:AQ170"/>
    <mergeCell ref="AR170:AV170"/>
    <mergeCell ref="AB171:AE171"/>
    <mergeCell ref="AN171:AQ171"/>
    <mergeCell ref="AR171:AV171"/>
    <mergeCell ref="AB172:AE172"/>
    <mergeCell ref="AF172:AI172"/>
    <mergeCell ref="AN172:AQ172"/>
    <mergeCell ref="AR172:AV172"/>
    <mergeCell ref="AB174:AE174"/>
    <mergeCell ref="AF174:AI174"/>
    <mergeCell ref="AN174:AQ174"/>
    <mergeCell ref="AR174:AV174"/>
    <mergeCell ref="AB175:AE175"/>
    <mergeCell ref="AN175:AQ175"/>
    <mergeCell ref="AR175:AV175"/>
    <mergeCell ref="AF170:AI170"/>
    <mergeCell ref="AF171:AI171"/>
    <mergeCell ref="AB176:AE176"/>
    <mergeCell ref="AJ170:AM170"/>
    <mergeCell ref="AJ171:AM171"/>
    <mergeCell ref="AJ172:AM172"/>
    <mergeCell ref="AJ174:AM174"/>
    <mergeCell ref="AJ175:AM175"/>
    <mergeCell ref="AJ176:AM176"/>
    <mergeCell ref="AJ177:AM177"/>
    <mergeCell ref="AJ178:AM178"/>
    <mergeCell ref="AB209:AE209"/>
    <mergeCell ref="AF209:AI209"/>
    <mergeCell ref="AJ209:AM209"/>
    <mergeCell ref="AN209:AQ209"/>
    <mergeCell ref="AR209:AV209"/>
    <mergeCell ref="AB210:AE210"/>
    <mergeCell ref="AF210:AI210"/>
    <mergeCell ref="AJ210:AM210"/>
    <mergeCell ref="AN210:AQ210"/>
    <mergeCell ref="AR210:AV210"/>
    <mergeCell ref="AB205:AE205"/>
    <mergeCell ref="AF205:AI205"/>
    <mergeCell ref="AJ205:AM205"/>
    <mergeCell ref="AN205:AQ205"/>
    <mergeCell ref="AR205:AV205"/>
    <mergeCell ref="AB206:AE206"/>
    <mergeCell ref="AF206:AI206"/>
    <mergeCell ref="AJ206:AM206"/>
    <mergeCell ref="AN206:AQ206"/>
    <mergeCell ref="AR206:AV206"/>
    <mergeCell ref="AB207:AE207"/>
    <mergeCell ref="AF207:AI207"/>
    <mergeCell ref="AJ207:AM207"/>
    <mergeCell ref="AJ241:AM241"/>
    <mergeCell ref="AN241:AQ241"/>
    <mergeCell ref="AR241:AV241"/>
    <mergeCell ref="AF242:AI242"/>
    <mergeCell ref="AN242:AQ242"/>
    <mergeCell ref="AB246:AE246"/>
    <mergeCell ref="AJ246:AM246"/>
    <mergeCell ref="AN246:AQ246"/>
    <mergeCell ref="AR246:AV246"/>
    <mergeCell ref="AB237:AE237"/>
    <mergeCell ref="AF237:AI237"/>
    <mergeCell ref="AJ237:AM237"/>
    <mergeCell ref="AN237:AQ237"/>
    <mergeCell ref="AR237:AV237"/>
    <mergeCell ref="AB238:AE238"/>
    <mergeCell ref="AF238:AI238"/>
    <mergeCell ref="AJ238:AM238"/>
    <mergeCell ref="AN238:AQ238"/>
    <mergeCell ref="AR238:AV238"/>
    <mergeCell ref="AB239:AE239"/>
    <mergeCell ref="AF239:AI239"/>
    <mergeCell ref="AJ239:AM239"/>
    <mergeCell ref="AN239:AQ239"/>
    <mergeCell ref="AR239:AV239"/>
    <mergeCell ref="AB240:AE240"/>
    <mergeCell ref="AF240:AI240"/>
    <mergeCell ref="AJ240:AM240"/>
    <mergeCell ref="AN240:AQ240"/>
    <mergeCell ref="AR240:AV240"/>
    <mergeCell ref="AJ242:AM242"/>
    <mergeCell ref="AR242:AV242"/>
    <mergeCell ref="AB243:AE243"/>
    <mergeCell ref="AN277:AQ277"/>
    <mergeCell ref="AR277:AV277"/>
    <mergeCell ref="AB259:AE259"/>
    <mergeCell ref="AF259:AI259"/>
    <mergeCell ref="AJ259:AM259"/>
    <mergeCell ref="AN259:AQ259"/>
    <mergeCell ref="AB260:AE260"/>
    <mergeCell ref="AF260:AI260"/>
    <mergeCell ref="AJ260:AM260"/>
    <mergeCell ref="AN260:AQ260"/>
    <mergeCell ref="AR260:AV260"/>
    <mergeCell ref="AB261:AE261"/>
    <mergeCell ref="AF261:AI261"/>
    <mergeCell ref="AJ261:AM261"/>
    <mergeCell ref="AN261:AQ261"/>
    <mergeCell ref="AR261:AV261"/>
    <mergeCell ref="AR259:AV259"/>
    <mergeCell ref="AB263:AE263"/>
    <mergeCell ref="AF263:AI263"/>
    <mergeCell ref="AJ263:AM263"/>
    <mergeCell ref="AN263:AQ263"/>
    <mergeCell ref="AR263:AV263"/>
    <mergeCell ref="AN266:AQ266"/>
    <mergeCell ref="AR266:AV266"/>
    <mergeCell ref="AN270:AQ270"/>
    <mergeCell ref="AR270:AV270"/>
    <mergeCell ref="AN272:AQ272"/>
    <mergeCell ref="AR272:AV272"/>
    <mergeCell ref="AN273:AQ273"/>
    <mergeCell ref="AR273:AV273"/>
    <mergeCell ref="AB307:AE307"/>
    <mergeCell ref="AF307:AI307"/>
    <mergeCell ref="AJ307:AM307"/>
    <mergeCell ref="AN307:AQ307"/>
    <mergeCell ref="AR307:AV307"/>
    <mergeCell ref="AB308:AE308"/>
    <mergeCell ref="AF308:AI308"/>
    <mergeCell ref="AJ308:AM308"/>
    <mergeCell ref="AN308:AQ308"/>
    <mergeCell ref="AR308:AV308"/>
    <mergeCell ref="AN291:AQ291"/>
    <mergeCell ref="AR291:AV291"/>
    <mergeCell ref="AB292:AE292"/>
    <mergeCell ref="AF292:AI292"/>
    <mergeCell ref="AJ292:AM292"/>
    <mergeCell ref="AN292:AQ292"/>
    <mergeCell ref="AR292:AV292"/>
    <mergeCell ref="AB304:AE304"/>
    <mergeCell ref="AF304:AI304"/>
    <mergeCell ref="AJ304:AM304"/>
    <mergeCell ref="AN304:AQ304"/>
    <mergeCell ref="AR304:AV304"/>
    <mergeCell ref="AB291:AE291"/>
    <mergeCell ref="AF291:AI291"/>
    <mergeCell ref="AJ291:AM291"/>
    <mergeCell ref="AN295:AQ295"/>
    <mergeCell ref="AR295:AV295"/>
    <mergeCell ref="AB295:AE295"/>
    <mergeCell ref="AJ295:AM295"/>
    <mergeCell ref="AF293:AI293"/>
    <mergeCell ref="AJ293:AM293"/>
    <mergeCell ref="AN293:AQ293"/>
    <mergeCell ref="AF191:AI191"/>
    <mergeCell ref="AF145:AI145"/>
    <mergeCell ref="AF306:AI306"/>
    <mergeCell ref="AF175:AI175"/>
    <mergeCell ref="AF296:AI296"/>
    <mergeCell ref="AF297:AI297"/>
    <mergeCell ref="AB321:AE321"/>
    <mergeCell ref="AF321:AI321"/>
    <mergeCell ref="AJ321:AM321"/>
    <mergeCell ref="AN321:AQ321"/>
    <mergeCell ref="AR321:AV321"/>
    <mergeCell ref="AB315:AE315"/>
    <mergeCell ref="AF315:AI315"/>
    <mergeCell ref="AJ315:AM315"/>
    <mergeCell ref="AN315:AQ315"/>
    <mergeCell ref="AR315:AV315"/>
    <mergeCell ref="AB316:AE316"/>
    <mergeCell ref="AF316:AI316"/>
    <mergeCell ref="AJ316:AM316"/>
    <mergeCell ref="AN316:AQ316"/>
    <mergeCell ref="AR316:AV316"/>
    <mergeCell ref="AJ317:AM317"/>
    <mergeCell ref="AJ318:AM318"/>
    <mergeCell ref="AB305:AE305"/>
    <mergeCell ref="AF305:AI305"/>
    <mergeCell ref="AJ305:AM305"/>
    <mergeCell ref="AN305:AQ305"/>
    <mergeCell ref="AR305:AV305"/>
    <mergeCell ref="AB306:AE306"/>
    <mergeCell ref="AJ306:AM306"/>
    <mergeCell ref="AN306:AQ306"/>
    <mergeCell ref="AR306:AV306"/>
    <mergeCell ref="E214:U214"/>
    <mergeCell ref="D221:U221"/>
    <mergeCell ref="D224:U224"/>
    <mergeCell ref="C235:U235"/>
    <mergeCell ref="AF200:AI200"/>
    <mergeCell ref="AF218:AI218"/>
    <mergeCell ref="A236:B236"/>
    <mergeCell ref="C236:U236"/>
    <mergeCell ref="C197:U197"/>
    <mergeCell ref="AW197:AZ197"/>
    <mergeCell ref="AF136:AI136"/>
    <mergeCell ref="A198:B198"/>
    <mergeCell ref="C198:U198"/>
    <mergeCell ref="D205:U205"/>
    <mergeCell ref="D212:U212"/>
    <mergeCell ref="AF132:AI132"/>
    <mergeCell ref="D167:U167"/>
    <mergeCell ref="D187:U187"/>
    <mergeCell ref="D191:U191"/>
    <mergeCell ref="D196:U196"/>
    <mergeCell ref="V162:X162"/>
    <mergeCell ref="Y162:AA162"/>
    <mergeCell ref="AB162:AE162"/>
    <mergeCell ref="AJ162:AM162"/>
    <mergeCell ref="AN162:AQ162"/>
    <mergeCell ref="AR162:AV162"/>
    <mergeCell ref="AF162:AI162"/>
    <mergeCell ref="AF163:AI163"/>
    <mergeCell ref="AF164:AI164"/>
    <mergeCell ref="AF165:AI165"/>
    <mergeCell ref="AF167:AI167"/>
    <mergeCell ref="AF169:AI169"/>
    <mergeCell ref="D258:U258"/>
    <mergeCell ref="D261:U261"/>
    <mergeCell ref="C273:U273"/>
    <mergeCell ref="AF273:AI273"/>
    <mergeCell ref="A274:B274"/>
    <mergeCell ref="D276:U276"/>
    <mergeCell ref="D279:U279"/>
    <mergeCell ref="D280:U280"/>
    <mergeCell ref="A281:B281"/>
    <mergeCell ref="E238:U238"/>
    <mergeCell ref="E239:U239"/>
    <mergeCell ref="E240:U240"/>
    <mergeCell ref="E241:U241"/>
    <mergeCell ref="D243:U243"/>
    <mergeCell ref="D248:U248"/>
    <mergeCell ref="D253:U253"/>
    <mergeCell ref="AF245:AI245"/>
    <mergeCell ref="AF246:AI246"/>
    <mergeCell ref="AF247:AI247"/>
    <mergeCell ref="AF249:AI249"/>
    <mergeCell ref="AF250:AI250"/>
    <mergeCell ref="AF251:AI251"/>
    <mergeCell ref="AF253:AI253"/>
    <mergeCell ref="AB278:AE278"/>
    <mergeCell ref="AB241:AE241"/>
    <mergeCell ref="AF241:AI241"/>
    <mergeCell ref="V243:X243"/>
    <mergeCell ref="AF243:AI243"/>
    <mergeCell ref="V263:X263"/>
    <mergeCell ref="AB264:AE264"/>
    <mergeCell ref="AF264:AI264"/>
    <mergeCell ref="A262:B262"/>
    <mergeCell ref="D302:U302"/>
    <mergeCell ref="AF302:AI302"/>
    <mergeCell ref="A303:B303"/>
    <mergeCell ref="C303:U303"/>
    <mergeCell ref="D305:U305"/>
    <mergeCell ref="D311:U311"/>
    <mergeCell ref="A313:B313"/>
    <mergeCell ref="D315:U315"/>
    <mergeCell ref="D321:U321"/>
    <mergeCell ref="A322:B322"/>
    <mergeCell ref="D324:U324"/>
    <mergeCell ref="D330:U330"/>
    <mergeCell ref="AF324:AI324"/>
    <mergeCell ref="D283:U283"/>
    <mergeCell ref="D285:U285"/>
    <mergeCell ref="D286:U286"/>
    <mergeCell ref="D282:U282"/>
    <mergeCell ref="D284:U284"/>
    <mergeCell ref="A287:B287"/>
    <mergeCell ref="D289:U289"/>
    <mergeCell ref="D291:U291"/>
    <mergeCell ref="D292:U292"/>
    <mergeCell ref="C293:U293"/>
    <mergeCell ref="A294:B294"/>
    <mergeCell ref="C294:U294"/>
    <mergeCell ref="D297:U297"/>
    <mergeCell ref="Y307:AA307"/>
    <mergeCell ref="Y308:AA308"/>
    <mergeCell ref="Y315:AA315"/>
    <mergeCell ref="Y316:AA316"/>
    <mergeCell ref="Y317:AA317"/>
    <mergeCell ref="Y318:AA318"/>
  </mergeCells>
  <phoneticPr fontId="58" type="noConversion"/>
  <pageMargins left="0.48" right="0.47244094488188981" top="0.54" bottom="0.35" header="0.27559055118110237" footer="0.27"/>
  <pageSetup paperSize="9" orientation="landscape" r:id="rId1"/>
  <headerFooter alignWithMargins="0">
    <oddHeader>&amp;Rแบบ ปร.4 (ก) แผ่นที่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5</vt:i4>
      </vt:variant>
    </vt:vector>
  </HeadingPairs>
  <TitlesOfParts>
    <vt:vector size="17" baseType="lpstr">
      <vt:lpstr>ปก</vt:lpstr>
      <vt:lpstr>รายงานคณะกรรมการกำหนดราคากลาง</vt:lpstr>
      <vt:lpstr>ข้อมูลโครงการ </vt:lpstr>
      <vt:lpstr>ปร.6</vt:lpstr>
      <vt:lpstr>ปร.5 </vt:lpstr>
      <vt:lpstr>-</vt:lpstr>
      <vt:lpstr>Sheet2</vt:lpstr>
      <vt:lpstr>ปรับปรุง อาคารหอประชุม 10027</vt:lpstr>
      <vt:lpstr>ปร. 4 (ก)อาคารเรียน 324 ล.-55</vt:lpstr>
      <vt:lpstr>ปรับปรุงงานโสตฯ</vt:lpstr>
      <vt:lpstr>ปร.4(ข)</vt:lpstr>
      <vt:lpstr>(Factor F)</vt:lpstr>
      <vt:lpstr>'ปร. 4 (ก)อาคารเรียน 324 ล.-55'!Print_Area</vt:lpstr>
      <vt:lpstr>ปรับปรุงงานโสตฯ!Print_Area</vt:lpstr>
      <vt:lpstr>รายงานคณะกรรมการกำหนดราคากลาง!Print_Area</vt:lpstr>
      <vt:lpstr>'ปร. 4 (ก)อาคารเรียน 324 ล.-55'!Print_Titles</vt:lpstr>
      <vt:lpstr>ปรับปรุงงานโสตฯ!Print_Titles</vt:lpstr>
    </vt:vector>
  </TitlesOfParts>
  <Company>Civil  Engineer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T.anusuwun</dc:creator>
  <cp:lastModifiedBy>Acer</cp:lastModifiedBy>
  <cp:lastPrinted>2023-02-15T09:08:48Z</cp:lastPrinted>
  <dcterms:created xsi:type="dcterms:W3CDTF">2000-10-04T01:07:43Z</dcterms:created>
  <dcterms:modified xsi:type="dcterms:W3CDTF">2023-02-23T09:07:03Z</dcterms:modified>
</cp:coreProperties>
</file>